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5.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it works" sheetId="1" state="visible" r:id="rId1"/>
    <sheet xmlns:r="http://schemas.openxmlformats.org/officeDocument/2006/relationships" name="By year" sheetId="2" state="visible" r:id="rId2"/>
    <sheet xmlns:r="http://schemas.openxmlformats.org/officeDocument/2006/relationships" name="One class, step by step" sheetId="3" state="visible" r:id="rId3"/>
    <sheet xmlns:r="http://schemas.openxmlformats.org/officeDocument/2006/relationships" name="Inputs" sheetId="4" state="visible" r:id="rId4"/>
    <sheet xmlns:r="http://schemas.openxmlformats.org/officeDocument/2006/relationships" name="Your scenario" sheetId="5" state="visible" r:id="rId5"/>
    <sheet xmlns:r="http://schemas.openxmlformats.org/officeDocument/2006/relationships" name="Grades" sheetId="6" state="visible" r:id="rId6"/>
    <sheet xmlns:r="http://schemas.openxmlformats.org/officeDocument/2006/relationships" name="Ratio history" sheetId="7" state="visible" r:id="rId7"/>
  </sheets>
  <definedNames/>
  <calcPr calcId="124519" fullCalcOnLoad="1"/>
</workbook>
</file>

<file path=xl/styles.xml><?xml version="1.0" encoding="utf-8"?>
<styleSheet xmlns="http://schemas.openxmlformats.org/spreadsheetml/2006/main">
  <numFmts count="2">
    <numFmt numFmtId="164" formatCode="0.000"/>
    <numFmt numFmtId="165" formatCode="+0;-0;0"/>
  </numFmts>
  <fonts count="8">
    <font>
      <name val="Calibri"/>
      <family val="2"/>
      <color theme="1"/>
      <sz val="11"/>
      <scheme val="minor"/>
    </font>
    <font>
      <name val="Arial"/>
      <b val="1"/>
      <sz val="13"/>
    </font>
    <font>
      <name val="Arial"/>
      <b val="1"/>
    </font>
    <font>
      <name val="Arial"/>
      <color rgb="000000FF"/>
    </font>
    <font>
      <name val="Arial"/>
      <b val="1"/>
      <color rgb="00FFFFFF"/>
    </font>
    <font>
      <name val="Arial"/>
    </font>
    <font>
      <name val="Arial"/>
      <color rgb="00008000"/>
    </font>
    <font>
      <name val="Arial"/>
      <b val="1"/>
      <sz val="14"/>
    </font>
  </fonts>
  <fills count="5">
    <fill>
      <patternFill/>
    </fill>
    <fill>
      <patternFill patternType="gray125"/>
    </fill>
    <fill>
      <patternFill patternType="solid">
        <fgColor rgb="00FFF2CC"/>
      </patternFill>
    </fill>
    <fill>
      <patternFill patternType="solid">
        <fgColor rgb="001F3A5F"/>
      </patternFill>
    </fill>
    <fill>
      <patternFill patternType="solid">
        <fgColor rgb="00E3E9F1"/>
      </patternFill>
    </fill>
  </fills>
  <borders count="2">
    <border>
      <left/>
      <right/>
      <top/>
      <bottom/>
      <diagonal/>
    </border>
    <border>
      <bottom style="thin">
        <color rgb="00CCCCCC"/>
      </bottom>
    </border>
  </borders>
  <cellStyleXfs count="1">
    <xf numFmtId="0" fontId="0" fillId="0" borderId="0"/>
  </cellStyleXfs>
  <cellXfs count="33">
    <xf numFmtId="0" fontId="0"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5" fillId="0" borderId="0" pivotButton="0" quotePrefix="0" xfId="0"/>
    <xf numFmtId="0" fontId="2" fillId="4" borderId="0" applyAlignment="1" pivotButton="0" quotePrefix="0" xfId="0">
      <alignment horizontal="center" wrapText="1"/>
    </xf>
    <xf numFmtId="0" fontId="4" fillId="3" borderId="0" applyAlignment="1" pivotButton="0" quotePrefix="0" xfId="0">
      <alignment horizontal="center" vertical="bottom" wrapText="1"/>
    </xf>
    <xf numFmtId="0" fontId="5" fillId="0" borderId="1" pivotButton="0" quotePrefix="0" xfId="0"/>
    <xf numFmtId="1" fontId="5" fillId="0" borderId="1" pivotButton="0" quotePrefix="0" xfId="0"/>
    <xf numFmtId="3" fontId="5" fillId="0" borderId="1" pivotButton="0" quotePrefix="0" xfId="0"/>
    <xf numFmtId="0" fontId="0" fillId="0" borderId="1" pivotButton="0" quotePrefix="0" xfId="0"/>
    <xf numFmtId="3" fontId="3" fillId="0" borderId="1" pivotButton="0" quotePrefix="0" xfId="0"/>
    <xf numFmtId="2" fontId="5" fillId="0" borderId="1" pivotButton="0" quotePrefix="0" xfId="0"/>
    <xf numFmtId="3" fontId="6" fillId="0" borderId="1" pivotButton="0" quotePrefix="0" xfId="0"/>
    <xf numFmtId="3" fontId="3" fillId="0" borderId="0" pivotButton="0" quotePrefix="0" xfId="0"/>
    <xf numFmtId="3" fontId="6" fillId="0" borderId="0" pivotButton="0" quotePrefix="0" xfId="0"/>
    <xf numFmtId="164" fontId="5" fillId="0" borderId="0" pivotButton="0" quotePrefix="0" xfId="0"/>
    <xf numFmtId="0" fontId="5" fillId="0" borderId="0" applyAlignment="1" pivotButton="0" quotePrefix="0" xfId="0">
      <alignment wrapText="1"/>
    </xf>
    <xf numFmtId="0" fontId="2" fillId="0" borderId="0" pivotButton="0" quotePrefix="0" xfId="0"/>
    <xf numFmtId="1" fontId="3" fillId="2" borderId="0" pivotButton="0" quotePrefix="0" xfId="0"/>
    <xf numFmtId="164" fontId="3" fillId="2" borderId="0" pivotButton="0" quotePrefix="0" xfId="0"/>
    <xf numFmtId="1" fontId="5" fillId="0" borderId="0" pivotButton="0" quotePrefix="0" xfId="0"/>
    <xf numFmtId="1" fontId="3" fillId="0" borderId="0" pivotButton="0" quotePrefix="0" xfId="0"/>
    <xf numFmtId="165" fontId="5" fillId="0" borderId="0" pivotButton="0" quotePrefix="0" xfId="0"/>
    <xf numFmtId="3" fontId="5" fillId="0" borderId="0" pivotButton="0" quotePrefix="0" xfId="0"/>
    <xf numFmtId="3" fontId="2" fillId="4" borderId="0" pivotButton="0" quotePrefix="0" xfId="0"/>
    <xf numFmtId="3" fontId="2" fillId="0" borderId="0" pivotButton="0" quotePrefix="0" xfId="0"/>
    <xf numFmtId="2" fontId="5" fillId="0" borderId="0" pivotButton="0" quotePrefix="0" xfId="0"/>
    <xf numFmtId="2" fontId="2" fillId="0" borderId="0" pivotButton="0" quotePrefix="0" xfId="0"/>
    <xf numFmtId="164" fontId="2" fillId="0" borderId="0" pivotButton="0" quotePrefix="0" xfId="0"/>
    <xf numFmtId="2" fontId="3" fillId="0" borderId="0" pivotButton="0" quotePrefix="0" xfId="0"/>
    <xf numFmtId="164"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model</author>
  </authors>
  <commentList>
    <comment ref="I26" authorId="0" shapeId="0">
      <text>
        <t>DESE, October 1, 2025</t>
      </text>
    </comment>
    <comment ref="G27" authorId="0" shapeId="0">
      <text>
        <t>October 1, 2026 (SIMS submission to DESE), as reported by the School Department; the 11 ungraded high school students are in the total but not in a grade.</t>
      </text>
    </comment>
    <comment ref="I27" authorId="0" shapeId="0">
      <text>
        <t>School Department, October 1, 2026 count</t>
      </text>
    </comment>
  </commentList>
</comments>
</file>

<file path=xl/comments/comment2.xml><?xml version="1.0" encoding="utf-8"?>
<comments xmlns="http://schemas.openxmlformats.org/spreadsheetml/2006/main">
  <authors>
    <author>model</author>
  </authors>
  <commentList>
    <comment ref="K10" authorId="0" shapeId="0">
      <text>
        <t>October 1, 2026 (SIMS submission to DESE), as reported by the School Department; the 11 ungraded high school students are in the total but not in a grade.</t>
      </text>
    </comment>
  </commentList>
</comments>
</file>

<file path=xl/comments/comment3.xml><?xml version="1.0" encoding="utf-8"?>
<comments xmlns="http://schemas.openxmlformats.org/spreadsheetml/2006/main">
  <authors>
    <author>model</author>
  </authors>
  <commentList>
    <comment ref="B3" authorId="0" shapeId="0">
      <text>
        <t>Base case: the 2022-24 average of actual births (482, 422 and 443). NESDEC's 2023 forecast estimated about 493.</t>
      </text>
    </comment>
    <comment ref="B4" authorId="0" shapeId="0">
      <text>
        <t>NESDEC's own ratio across its forecast years (its K divided by its estimated births). Actual: 0.93 in FY2026 (453 K from 487 births), 0.81 in FY2025, 1.01 in FY2015.</t>
      </text>
    </comment>
    <comment ref="B5" authorId="0" shapeId="0">
      <text>
        <t>NESDEC holds PK at 257-260; FY2026 actual was 237.</t>
      </text>
    </comment>
  </commentList>
</comments>
</file>

<file path=xl/comments/comment4.xml><?xml version="1.0" encoding="utf-8"?>
<comments xmlns="http://schemas.openxmlformats.org/spreadsheetml/2006/main">
  <authors>
    <author>model</author>
  </authors>
  <commentList>
    <comment ref="B7" authorId="0" shapeId="0">
      <text>
        <t>October 1, 2026 (SIMS submission to DESE), as reported by the School Department; the 11 ungraded high school students are in the total but not in a grade.</t>
      </text>
    </comment>
  </commentList>
</comments>
</file>

<file path=xl/comments/comment5.xml><?xml version="1.0" encoding="utf-8"?>
<comments xmlns="http://schemas.openxmlformats.org/spreadsheetml/2006/main">
  <authors>
    <author>model</author>
  </authors>
  <commentList>
    <comment ref="O21" authorId="0" shapeId="0">
      <text>
        <t>The COVID drop happened once, to every grade in the same year; no class experienced it at every move, so multiplying it across 12 grades means nothing.</t>
      </text>
    </comment>
    <comment ref="B27" authorId="0" shapeId="0">
      <text>
        <t>The School Department's forecast projects births from a population model, so its kindergarten per actual birth rises from about 1.0 to about 1.35 by FY2034 (607 kindergartners from 2028 births the base case puts at about 449).</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7.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sheet1.xml><?xml version="1.0" encoding="utf-8"?>
<worksheet xmlns="http://schemas.openxmlformats.org/spreadsheetml/2006/main">
  <sheetPr>
    <outlinePr summaryBelow="1" summaryRight="1"/>
    <pageSetUpPr/>
  </sheetPr>
  <dimension ref="A1:A23"/>
  <sheetViews>
    <sheetView showGridLines="0" workbookViewId="0">
      <selection activeCell="A1" sqref="A1"/>
    </sheetView>
  </sheetViews>
  <sheetFormatPr baseColWidth="8" defaultRowHeight="15"/>
  <cols>
    <col width="110" customWidth="1" min="1" max="1"/>
  </cols>
  <sheetData>
    <row r="1">
      <c r="A1" s="1" t="inlineStr">
        <is>
          <t>How Brookline's enrollment forecast works</t>
        </is>
      </c>
    </row>
    <row r="2">
      <c r="A2" s="2" t="inlineStr"/>
    </row>
    <row r="3">
      <c r="A3" s="2" t="inlineStr">
        <is>
          <t>1. Births. Every kindergarten class starts with the babies born to Brookline residents six years earlier. Births fell from about 690 a year in 2008-13 to 422 in 2023 and 443 in 2024.</t>
        </is>
      </c>
    </row>
    <row r="4">
      <c r="A4" s="2" t="inlineStr">
        <is>
          <t>2. Kindergarten = births x a kindergarten-per-birth ratio. Some children born here move away or go to private school; some born elsewhere move in. NESDEC uses about 0.85 kindergartners per birth; Brookline's actual ratio has ranged from about 0.8 to 1.0.</t>
        </is>
      </c>
    </row>
    <row r="5">
      <c r="A5" s="2" t="inlineStr">
        <is>
          <t>3. Each class moves up a grade every year, multiplied by a grade-to-grade ratio. A ratio above 1 means families moving in outnumber those leaving at that age; below 1, the reverse. These ratios are where in-migration shows up.</t>
        </is>
      </c>
    </row>
    <row r="6">
      <c r="A6" s="2" t="inlineStr">
        <is>
          <t>4. Total enrollment is PK plus the thirteen K-12 classes. So a small birth year keeps the total down for thirteen years as it moves through.</t>
        </is>
      </c>
    </row>
    <row r="7">
      <c r="A7" s="2" t="inlineStr"/>
    </row>
    <row r="8">
      <c r="A8" s="3" t="inlineStr">
        <is>
          <t>The three forecasts</t>
        </is>
      </c>
    </row>
    <row r="9">
      <c r="A9" s="2" t="inlineStr">
        <is>
          <t>NESDEC (October 2023) runs that chain with births it estimated for 2023 onward, about 500 a year.</t>
        </is>
      </c>
    </row>
    <row r="10">
      <c r="A10" s="2" t="inlineStr">
        <is>
          <t>The base case uses NESDEC's chain but replaces its estimated births with the actual 422 (2023) and 443 (2024), and holds later births at the 2022-24 average, 449. That lowers every class born from 2023 on.</t>
        </is>
      </c>
    </row>
    <row r="11">
      <c r="A11" s="2" t="inlineStr">
        <is>
          <t>The School Department's forecast (Cropper-McKibben, 2023) expects enrollment to rise again to about 7,400 by FY2034, which needs far more families moving in for each birth than Brookline has seen.</t>
        </is>
      </c>
    </row>
    <row r="12">
      <c r="A12" s="2" t="inlineStr">
        <is>
          <t>A useful single number is enrollment per birth (By year, column H and others): total students divided by the births of the 13 years that feed K-12. It was 0.74 in FY2005, about 0.90 at the FY2016-19 peak and 0.84 in FY2025. Each forecast implies its own path for it.</t>
        </is>
      </c>
    </row>
    <row r="13">
      <c r="A13" s="2" t="inlineStr"/>
    </row>
    <row r="14">
      <c r="A14" s="3" t="inlineStr">
        <is>
          <t>The sheets</t>
        </is>
      </c>
    </row>
    <row r="15">
      <c r="A15" s="2" t="inlineStr">
        <is>
          <t>One class, step by step: the children who start kindergarten in fall 2026, followed through grade 12 under each forecast, with the ratio applied at every step.</t>
        </is>
      </c>
    </row>
    <row r="16">
      <c r="A16" s="2" t="inlineStr">
        <is>
          <t>By year: every fiscal year FY2005-FY2040 side by side, with the birth years behind each.</t>
        </is>
      </c>
    </row>
    <row r="17">
      <c r="A17" s="2" t="inlineStr">
        <is>
          <t>Ratio history: every year's actual kindergarten-per-birth and grade-to-grade ratio since FY2014, with averages and the ratios each forecast assumes.</t>
        </is>
      </c>
    </row>
    <row r="18">
      <c r="A18" s="2" t="inlineStr">
        <is>
          <t>Your scenario: a live version of the chain. Change the blue cells on Inputs (births from 2025, the kindergarten ratio, PK, or any grade-to-grade ratio) and every year to FY2040 recalculates.</t>
        </is>
      </c>
    </row>
    <row r="19">
      <c r="A19" s="2" t="inlineStr">
        <is>
          <t>Inputs: the births series with sources and NESDEC's estimates, and the ratios: NESDEC's, and Brookline's actual averages before and after COVID for comparison.</t>
        </is>
      </c>
    </row>
    <row r="20">
      <c r="A20" s="2" t="inlineStr">
        <is>
          <t>Grades: actual enrollment by grade, NESDEC's published grade forecast, and the base case's adjusted version.</t>
        </is>
      </c>
    </row>
    <row r="21">
      <c r="A21" s="2" t="inlineStr"/>
    </row>
    <row r="22">
      <c r="A22" s="2" t="inlineStr">
        <is>
          <t>Colours: blue = a number from a source or an input you can change (yellow fill marks the main inputs); black = a formula; green = linked from Your scenario.</t>
        </is>
      </c>
    </row>
    <row r="23">
      <c r="A23" s="2" t="inlineStr">
        <is>
          <t>Built by scripts/build_enrollment_workbook.py from the same data and model as brooklinefuture.org/forecast.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42"/>
  <sheetViews>
    <sheetView showGridLines="1"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2" customWidth="1" min="4" max="4"/>
    <col width="12" customWidth="1" min="5" max="5"/>
    <col width="12" customWidth="1" min="6" max="6"/>
    <col width="12" customWidth="1" min="7" max="7"/>
    <col width="9" customWidth="1" min="8" max="8"/>
    <col width="11" customWidth="1" min="9" max="9"/>
    <col width="11" customWidth="1" min="10" max="10"/>
    <col width="13" customWidth="1" min="11" max="11"/>
    <col width="12" customWidth="1" min="12" max="12"/>
    <col width="11" customWidth="1" min="13" max="13"/>
    <col width="9" customWidth="1" min="14" max="14"/>
    <col width="12" customWidth="1" min="15" max="15"/>
    <col width="11" customWidth="1" min="16" max="16"/>
    <col width="11" customWidth="1" min="17" max="17"/>
    <col width="12" customWidth="1" min="18" max="18"/>
    <col width="11" customWidth="1" min="19" max="19"/>
    <col width="9" customWidth="1" min="20" max="20"/>
    <col width="11" customWidth="1" min="21" max="21"/>
    <col width="12" customWidth="1" min="22" max="22"/>
    <col width="11" customWidth="1" min="23" max="23"/>
    <col width="11" customWidth="1" min="24" max="24"/>
  </cols>
  <sheetData>
    <row r="1">
      <c r="A1" s="4" t="inlineStr">
        <is>
          <t>Brookline public school enrollment, FY2005 to FY2040: births, kindergarten and students</t>
        </is>
      </c>
    </row>
    <row r="2">
      <c r="A2" s="5" t="inlineStr">
        <is>
          <t>Fiscal year = the school year that ends in it (FY2027 is 2026-27). Enrollment per birth divides PK-12 enrollment by the births of the 13 years whose children are in K-12 that year.</t>
        </is>
      </c>
    </row>
    <row r="3" ht="30" customHeight="1">
      <c r="C3" s="6" t="inlineStr">
        <is>
          <t>Births</t>
        </is>
      </c>
      <c r="G3" s="6" t="inlineStr">
        <is>
          <t>Actual</t>
        </is>
      </c>
      <c r="K3" s="6" t="inlineStr">
        <is>
          <t>NESDEC, published Oct 2023</t>
        </is>
      </c>
      <c r="O3" s="6" t="inlineStr">
        <is>
          <t>Base case (NESDEC adjusted for actual births)</t>
        </is>
      </c>
      <c r="R3" s="6" t="inlineStr">
        <is>
          <t>School Department's forecast (Cropper-McKibben, 2023)</t>
        </is>
      </c>
      <c r="V3" s="6" t="inlineStr">
        <is>
          <t>Your scenario (live)</t>
        </is>
      </c>
    </row>
    <row r="4" ht="58" customHeight="1">
      <c r="A4" s="7" t="inlineStr">
        <is>
          <t>Fiscal year</t>
        </is>
      </c>
      <c r="B4" s="7" t="inlineStr">
        <is>
          <t>School year</t>
        </is>
      </c>
      <c r="C4" s="7" t="inlineStr">
        <is>
          <t>K class born in</t>
        </is>
      </c>
      <c r="D4" s="7" t="inlineStr">
        <is>
          <t>K-12 classes born in</t>
        </is>
      </c>
      <c r="E4" s="7" t="inlineStr">
        <is>
          <t>Births in the K class's birth year</t>
        </is>
      </c>
      <c r="F4" s="7" t="inlineStr">
        <is>
          <t>Births, all 13 K-12 years</t>
        </is>
      </c>
      <c r="G4" s="7" t="inlineStr">
        <is>
          <t>Kindergarten</t>
        </is>
      </c>
      <c r="H4" s="7" t="inlineStr">
        <is>
          <t>K per birth</t>
        </is>
      </c>
      <c r="I4" s="7" t="inlineStr">
        <is>
          <t>Total PK-12</t>
        </is>
      </c>
      <c r="J4" s="7" t="inlineStr">
        <is>
          <t>Enrollment per birth</t>
        </is>
      </c>
      <c r="K4" s="7" t="inlineStr">
        <is>
          <t>NESDEC's estimated births for the K class</t>
        </is>
      </c>
      <c r="L4" s="7" t="inlineStr">
        <is>
          <t>Kindergarten</t>
        </is>
      </c>
      <c r="M4" s="7" t="inlineStr">
        <is>
          <t>Total PK-12</t>
        </is>
      </c>
      <c r="N4" s="7" t="inlineStr">
        <is>
          <t>K per birth</t>
        </is>
      </c>
      <c r="O4" s="7" t="inlineStr">
        <is>
          <t>Kindergarten</t>
        </is>
      </c>
      <c r="P4" s="7" t="inlineStr">
        <is>
          <t>Total PK-12</t>
        </is>
      </c>
      <c r="Q4" s="7" t="inlineStr">
        <is>
          <t>Enrollment per birth</t>
        </is>
      </c>
      <c r="R4" s="7" t="inlineStr">
        <is>
          <t>Kindergarten</t>
        </is>
      </c>
      <c r="S4" s="7" t="inlineStr">
        <is>
          <t>Total PK-12</t>
        </is>
      </c>
      <c r="T4" s="7" t="inlineStr">
        <is>
          <t>K per birth</t>
        </is>
      </c>
      <c r="U4" s="7" t="inlineStr">
        <is>
          <t>Enrollment per birth</t>
        </is>
      </c>
      <c r="V4" s="7" t="inlineStr">
        <is>
          <t>Kindergarten</t>
        </is>
      </c>
      <c r="W4" s="7" t="inlineStr">
        <is>
          <t>Total PK-12</t>
        </is>
      </c>
      <c r="X4" s="7" t="inlineStr">
        <is>
          <t>Enrollment per birth</t>
        </is>
      </c>
    </row>
    <row r="5">
      <c r="A5" s="8" t="inlineStr">
        <is>
          <t>2005</t>
        </is>
      </c>
      <c r="B5" s="8" t="inlineStr">
        <is>
          <t>2004-05</t>
        </is>
      </c>
      <c r="C5" s="9">
        <f>VALUE(A5)-6</f>
        <v/>
      </c>
      <c r="D5" s="8">
        <f>TEXT(VALUE(A5)-18,"0")&amp;"-"&amp;TEXT(VALUE(A5)-6,"0")</f>
        <v/>
      </c>
      <c r="E5" s="10">
        <f>INDEX(Inputs!$B$26:$B$80,MATCH(C5,Inputs!$A$26:$A$80,0))</f>
        <v/>
      </c>
      <c r="F5" s="10">
        <f>SUMIFS(Inputs!$B$26:$B$80,Inputs!$A$26:$A$80,"&gt;="&amp;(VALUE(A5)-18),Inputs!$A$26:$A$80,"&lt;="&amp;(VALUE(A5)-6))</f>
        <v/>
      </c>
      <c r="G5" s="11" t="n"/>
      <c r="H5" s="11" t="n"/>
      <c r="I5" s="12" t="n">
        <v>5984</v>
      </c>
      <c r="J5" s="13">
        <f>I5/F5</f>
        <v/>
      </c>
      <c r="K5" s="11" t="n"/>
      <c r="L5" s="11" t="n"/>
      <c r="M5" s="11" t="n"/>
      <c r="N5" s="11" t="n"/>
      <c r="O5" s="11" t="n"/>
      <c r="P5" s="11" t="n"/>
      <c r="Q5" s="11" t="n"/>
      <c r="R5" s="11" t="n"/>
      <c r="S5" s="11" t="n"/>
      <c r="T5" s="11" t="n"/>
      <c r="U5" s="11" t="n"/>
      <c r="V5" s="11" t="n"/>
      <c r="W5" s="11" t="n"/>
      <c r="X5" s="11" t="n"/>
    </row>
    <row r="6">
      <c r="A6" s="8" t="inlineStr">
        <is>
          <t>2006</t>
        </is>
      </c>
      <c r="B6" s="8" t="inlineStr">
        <is>
          <t>2005-06</t>
        </is>
      </c>
      <c r="C6" s="9">
        <f>VALUE(A6)-6</f>
        <v/>
      </c>
      <c r="D6" s="8">
        <f>TEXT(VALUE(A6)-18,"0")&amp;"-"&amp;TEXT(VALUE(A6)-6,"0")</f>
        <v/>
      </c>
      <c r="E6" s="10">
        <f>INDEX(Inputs!$B$26:$B$80,MATCH(C6,Inputs!$A$26:$A$80,0))</f>
        <v/>
      </c>
      <c r="F6" s="10">
        <f>SUMIFS(Inputs!$B$26:$B$80,Inputs!$A$26:$A$80,"&gt;="&amp;(VALUE(A6)-18),Inputs!$A$26:$A$80,"&lt;="&amp;(VALUE(A6)-6))</f>
        <v/>
      </c>
      <c r="G6" s="11" t="n"/>
      <c r="H6" s="11" t="n"/>
      <c r="I6" s="12" t="n">
        <v>6014</v>
      </c>
      <c r="J6" s="13">
        <f>I6/F6</f>
        <v/>
      </c>
      <c r="K6" s="11" t="n"/>
      <c r="L6" s="11" t="n"/>
      <c r="M6" s="11" t="n"/>
      <c r="N6" s="11" t="n"/>
      <c r="O6" s="11" t="n"/>
      <c r="P6" s="11" t="n"/>
      <c r="Q6" s="11" t="n"/>
      <c r="R6" s="11" t="n"/>
      <c r="S6" s="11" t="n"/>
      <c r="T6" s="11" t="n"/>
      <c r="U6" s="11" t="n"/>
      <c r="V6" s="11" t="n"/>
      <c r="W6" s="11" t="n"/>
      <c r="X6" s="11" t="n"/>
    </row>
    <row r="7">
      <c r="A7" s="8" t="inlineStr">
        <is>
          <t>2007</t>
        </is>
      </c>
      <c r="B7" s="8" t="inlineStr">
        <is>
          <t>2006-07</t>
        </is>
      </c>
      <c r="C7" s="9">
        <f>VALUE(A7)-6</f>
        <v/>
      </c>
      <c r="D7" s="8">
        <f>TEXT(VALUE(A7)-18,"0")&amp;"-"&amp;TEXT(VALUE(A7)-6,"0")</f>
        <v/>
      </c>
      <c r="E7" s="10">
        <f>INDEX(Inputs!$B$26:$B$80,MATCH(C7,Inputs!$A$26:$A$80,0))</f>
        <v/>
      </c>
      <c r="F7" s="10">
        <f>SUMIFS(Inputs!$B$26:$B$80,Inputs!$A$26:$A$80,"&gt;="&amp;(VALUE(A7)-18),Inputs!$A$26:$A$80,"&lt;="&amp;(VALUE(A7)-6))</f>
        <v/>
      </c>
      <c r="G7" s="11" t="n"/>
      <c r="H7" s="11" t="n"/>
      <c r="I7" s="12" t="n">
        <v>6142</v>
      </c>
      <c r="J7" s="13">
        <f>I7/F7</f>
        <v/>
      </c>
      <c r="K7" s="11" t="n"/>
      <c r="L7" s="11" t="n"/>
      <c r="M7" s="11" t="n"/>
      <c r="N7" s="11" t="n"/>
      <c r="O7" s="11" t="n"/>
      <c r="P7" s="11" t="n"/>
      <c r="Q7" s="11" t="n"/>
      <c r="R7" s="11" t="n"/>
      <c r="S7" s="11" t="n"/>
      <c r="T7" s="11" t="n"/>
      <c r="U7" s="11" t="n"/>
      <c r="V7" s="11" t="n"/>
      <c r="W7" s="11" t="n"/>
      <c r="X7" s="11" t="n"/>
    </row>
    <row r="8">
      <c r="A8" s="8" t="inlineStr">
        <is>
          <t>2008</t>
        </is>
      </c>
      <c r="B8" s="8" t="inlineStr">
        <is>
          <t>2007-08</t>
        </is>
      </c>
      <c r="C8" s="9">
        <f>VALUE(A8)-6</f>
        <v/>
      </c>
      <c r="D8" s="8">
        <f>TEXT(VALUE(A8)-18,"0")&amp;"-"&amp;TEXT(VALUE(A8)-6,"0")</f>
        <v/>
      </c>
      <c r="E8" s="10">
        <f>INDEX(Inputs!$B$26:$B$80,MATCH(C8,Inputs!$A$26:$A$80,0))</f>
        <v/>
      </c>
      <c r="F8" s="10">
        <f>SUMIFS(Inputs!$B$26:$B$80,Inputs!$A$26:$A$80,"&gt;="&amp;(VALUE(A8)-18),Inputs!$A$26:$A$80,"&lt;="&amp;(VALUE(A8)-6))</f>
        <v/>
      </c>
      <c r="G8" s="11" t="n"/>
      <c r="H8" s="11" t="n"/>
      <c r="I8" s="12" t="n">
        <v>6168</v>
      </c>
      <c r="J8" s="13">
        <f>I8/F8</f>
        <v/>
      </c>
      <c r="K8" s="11" t="n"/>
      <c r="L8" s="11" t="n"/>
      <c r="M8" s="11" t="n"/>
      <c r="N8" s="11" t="n"/>
      <c r="O8" s="11" t="n"/>
      <c r="P8" s="11" t="n"/>
      <c r="Q8" s="11" t="n"/>
      <c r="R8" s="11" t="n"/>
      <c r="S8" s="11" t="n"/>
      <c r="T8" s="11" t="n"/>
      <c r="U8" s="11" t="n"/>
      <c r="V8" s="11" t="n"/>
      <c r="W8" s="11" t="n"/>
      <c r="X8" s="11" t="n"/>
    </row>
    <row r="9">
      <c r="A9" s="8" t="inlineStr">
        <is>
          <t>2009</t>
        </is>
      </c>
      <c r="B9" s="8" t="inlineStr">
        <is>
          <t>2008-09</t>
        </is>
      </c>
      <c r="C9" s="9">
        <f>VALUE(A9)-6</f>
        <v/>
      </c>
      <c r="D9" s="8">
        <f>TEXT(VALUE(A9)-18,"0")&amp;"-"&amp;TEXT(VALUE(A9)-6,"0")</f>
        <v/>
      </c>
      <c r="E9" s="10">
        <f>INDEX(Inputs!$B$26:$B$80,MATCH(C9,Inputs!$A$26:$A$80,0))</f>
        <v/>
      </c>
      <c r="F9" s="10">
        <f>SUMIFS(Inputs!$B$26:$B$80,Inputs!$A$26:$A$80,"&gt;="&amp;(VALUE(A9)-18),Inputs!$A$26:$A$80,"&lt;="&amp;(VALUE(A9)-6))</f>
        <v/>
      </c>
      <c r="G9" s="11" t="n"/>
      <c r="H9" s="11" t="n"/>
      <c r="I9" s="12" t="n">
        <v>6321</v>
      </c>
      <c r="J9" s="13">
        <f>I9/F9</f>
        <v/>
      </c>
      <c r="K9" s="11" t="n"/>
      <c r="L9" s="11" t="n"/>
      <c r="M9" s="11" t="n"/>
      <c r="N9" s="11" t="n"/>
      <c r="O9" s="11" t="n"/>
      <c r="P9" s="11" t="n"/>
      <c r="Q9" s="11" t="n"/>
      <c r="R9" s="11" t="n"/>
      <c r="S9" s="11" t="n"/>
      <c r="T9" s="11" t="n"/>
      <c r="U9" s="11" t="n"/>
      <c r="V9" s="11" t="n"/>
      <c r="W9" s="11" t="n"/>
      <c r="X9" s="11" t="n"/>
    </row>
    <row r="10">
      <c r="A10" s="8" t="inlineStr">
        <is>
          <t>2010</t>
        </is>
      </c>
      <c r="B10" s="8" t="inlineStr">
        <is>
          <t>2009-10</t>
        </is>
      </c>
      <c r="C10" s="9">
        <f>VALUE(A10)-6</f>
        <v/>
      </c>
      <c r="D10" s="8">
        <f>TEXT(VALUE(A10)-18,"0")&amp;"-"&amp;TEXT(VALUE(A10)-6,"0")</f>
        <v/>
      </c>
      <c r="E10" s="10">
        <f>INDEX(Inputs!$B$26:$B$80,MATCH(C10,Inputs!$A$26:$A$80,0))</f>
        <v/>
      </c>
      <c r="F10" s="10">
        <f>SUMIFS(Inputs!$B$26:$B$80,Inputs!$A$26:$A$80,"&gt;="&amp;(VALUE(A10)-18),Inputs!$A$26:$A$80,"&lt;="&amp;(VALUE(A10)-6))</f>
        <v/>
      </c>
      <c r="G10" s="11" t="n"/>
      <c r="H10" s="11" t="n"/>
      <c r="I10" s="12" t="n">
        <v>6472</v>
      </c>
      <c r="J10" s="13">
        <f>I10/F10</f>
        <v/>
      </c>
      <c r="K10" s="11" t="n"/>
      <c r="L10" s="11" t="n"/>
      <c r="M10" s="11" t="n"/>
      <c r="N10" s="11" t="n"/>
      <c r="O10" s="11" t="n"/>
      <c r="P10" s="11" t="n"/>
      <c r="Q10" s="11" t="n"/>
      <c r="R10" s="11" t="n"/>
      <c r="S10" s="11" t="n"/>
      <c r="T10" s="11" t="n"/>
      <c r="U10" s="11" t="n"/>
      <c r="V10" s="11" t="n"/>
      <c r="W10" s="11" t="n"/>
      <c r="X10" s="11" t="n"/>
    </row>
    <row r="11">
      <c r="A11" s="8" t="inlineStr">
        <is>
          <t>2011</t>
        </is>
      </c>
      <c r="B11" s="8" t="inlineStr">
        <is>
          <t>2010-11</t>
        </is>
      </c>
      <c r="C11" s="9">
        <f>VALUE(A11)-6</f>
        <v/>
      </c>
      <c r="D11" s="8">
        <f>TEXT(VALUE(A11)-18,"0")&amp;"-"&amp;TEXT(VALUE(A11)-6,"0")</f>
        <v/>
      </c>
      <c r="E11" s="10">
        <f>INDEX(Inputs!$B$26:$B$80,MATCH(C11,Inputs!$A$26:$A$80,0))</f>
        <v/>
      </c>
      <c r="F11" s="10">
        <f>SUMIFS(Inputs!$B$26:$B$80,Inputs!$A$26:$A$80,"&gt;="&amp;(VALUE(A11)-18),Inputs!$A$26:$A$80,"&lt;="&amp;(VALUE(A11)-6))</f>
        <v/>
      </c>
      <c r="G11" s="11" t="n"/>
      <c r="H11" s="11" t="n"/>
      <c r="I11" s="12" t="n">
        <v>6627</v>
      </c>
      <c r="J11" s="13">
        <f>I11/F11</f>
        <v/>
      </c>
      <c r="K11" s="11" t="n"/>
      <c r="L11" s="11" t="n"/>
      <c r="M11" s="11" t="n"/>
      <c r="N11" s="11" t="n"/>
      <c r="O11" s="11" t="n"/>
      <c r="P11" s="11" t="n"/>
      <c r="Q11" s="11" t="n"/>
      <c r="R11" s="11" t="n"/>
      <c r="S11" s="11" t="n"/>
      <c r="T11" s="11" t="n"/>
      <c r="U11" s="11" t="n"/>
      <c r="V11" s="11" t="n"/>
      <c r="W11" s="11" t="n"/>
      <c r="X11" s="11" t="n"/>
    </row>
    <row r="12">
      <c r="A12" s="8" t="inlineStr">
        <is>
          <t>2012</t>
        </is>
      </c>
      <c r="B12" s="8" t="inlineStr">
        <is>
          <t>2011-12</t>
        </is>
      </c>
      <c r="C12" s="9">
        <f>VALUE(A12)-6</f>
        <v/>
      </c>
      <c r="D12" s="8">
        <f>TEXT(VALUE(A12)-18,"0")&amp;"-"&amp;TEXT(VALUE(A12)-6,"0")</f>
        <v/>
      </c>
      <c r="E12" s="10">
        <f>INDEX(Inputs!$B$26:$B$80,MATCH(C12,Inputs!$A$26:$A$80,0))</f>
        <v/>
      </c>
      <c r="F12" s="10">
        <f>SUMIFS(Inputs!$B$26:$B$80,Inputs!$A$26:$A$80,"&gt;="&amp;(VALUE(A12)-18),Inputs!$A$26:$A$80,"&lt;="&amp;(VALUE(A12)-6))</f>
        <v/>
      </c>
      <c r="G12" s="11" t="n"/>
      <c r="H12" s="11" t="n"/>
      <c r="I12" s="12" t="n">
        <v>6875</v>
      </c>
      <c r="J12" s="13">
        <f>I12/F12</f>
        <v/>
      </c>
      <c r="K12" s="11" t="n"/>
      <c r="L12" s="11" t="n"/>
      <c r="M12" s="11" t="n"/>
      <c r="N12" s="11" t="n"/>
      <c r="O12" s="11" t="n"/>
      <c r="P12" s="11" t="n"/>
      <c r="Q12" s="11" t="n"/>
      <c r="R12" s="11" t="n"/>
      <c r="S12" s="11" t="n"/>
      <c r="T12" s="11" t="n"/>
      <c r="U12" s="11" t="n"/>
      <c r="V12" s="11" t="n"/>
      <c r="W12" s="11" t="n"/>
      <c r="X12" s="11" t="n"/>
    </row>
    <row r="13">
      <c r="A13" s="8" t="inlineStr">
        <is>
          <t>2013</t>
        </is>
      </c>
      <c r="B13" s="8" t="inlineStr">
        <is>
          <t>2012-13</t>
        </is>
      </c>
      <c r="C13" s="9">
        <f>VALUE(A13)-6</f>
        <v/>
      </c>
      <c r="D13" s="8">
        <f>TEXT(VALUE(A13)-18,"0")&amp;"-"&amp;TEXT(VALUE(A13)-6,"0")</f>
        <v/>
      </c>
      <c r="E13" s="10">
        <f>INDEX(Inputs!$B$26:$B$80,MATCH(C13,Inputs!$A$26:$A$80,0))</f>
        <v/>
      </c>
      <c r="F13" s="10">
        <f>SUMIFS(Inputs!$B$26:$B$80,Inputs!$A$26:$A$80,"&gt;="&amp;(VALUE(A13)-18),Inputs!$A$26:$A$80,"&lt;="&amp;(VALUE(A13)-6))</f>
        <v/>
      </c>
      <c r="G13" s="11" t="n"/>
      <c r="H13" s="11" t="n"/>
      <c r="I13" s="12" t="n">
        <v>7112</v>
      </c>
      <c r="J13" s="13">
        <f>I13/F13</f>
        <v/>
      </c>
      <c r="K13" s="11" t="n"/>
      <c r="L13" s="11" t="n"/>
      <c r="M13" s="11" t="n"/>
      <c r="N13" s="11" t="n"/>
      <c r="O13" s="11" t="n"/>
      <c r="P13" s="11" t="n"/>
      <c r="Q13" s="11" t="n"/>
      <c r="R13" s="11" t="n"/>
      <c r="S13" s="11" t="n"/>
      <c r="T13" s="11" t="n"/>
      <c r="U13" s="11" t="n"/>
      <c r="V13" s="11" t="n"/>
      <c r="W13" s="11" t="n"/>
      <c r="X13" s="11" t="n"/>
    </row>
    <row r="14">
      <c r="A14" s="8" t="inlineStr">
        <is>
          <t>2014</t>
        </is>
      </c>
      <c r="B14" s="8" t="inlineStr">
        <is>
          <t>2013-14</t>
        </is>
      </c>
      <c r="C14" s="9">
        <f>VALUE(A14)-6</f>
        <v/>
      </c>
      <c r="D14" s="8">
        <f>TEXT(VALUE(A14)-18,"0")&amp;"-"&amp;TEXT(VALUE(A14)-6,"0")</f>
        <v/>
      </c>
      <c r="E14" s="10">
        <f>INDEX(Inputs!$B$26:$B$80,MATCH(C14,Inputs!$A$26:$A$80,0))</f>
        <v/>
      </c>
      <c r="F14" s="10">
        <f>SUMIFS(Inputs!$B$26:$B$80,Inputs!$A$26:$A$80,"&gt;="&amp;(VALUE(A14)-18),Inputs!$A$26:$A$80,"&lt;="&amp;(VALUE(A14)-6))</f>
        <v/>
      </c>
      <c r="G14" s="12" t="n">
        <v>631</v>
      </c>
      <c r="H14" s="13">
        <f>G14/E14</f>
        <v/>
      </c>
      <c r="I14" s="12" t="n">
        <v>7288</v>
      </c>
      <c r="J14" s="13">
        <f>I14/F14</f>
        <v/>
      </c>
      <c r="K14" s="11" t="n"/>
      <c r="L14" s="11" t="n"/>
      <c r="M14" s="11" t="n"/>
      <c r="N14" s="11" t="n"/>
      <c r="O14" s="11" t="n"/>
      <c r="P14" s="11" t="n"/>
      <c r="Q14" s="11" t="n"/>
      <c r="R14" s="11" t="n"/>
      <c r="S14" s="11" t="n"/>
      <c r="T14" s="11" t="n"/>
      <c r="U14" s="11" t="n"/>
      <c r="V14" s="11" t="n"/>
      <c r="W14" s="11" t="n"/>
      <c r="X14" s="11" t="n"/>
    </row>
    <row r="15">
      <c r="A15" s="8" t="inlineStr">
        <is>
          <t>2015</t>
        </is>
      </c>
      <c r="B15" s="8" t="inlineStr">
        <is>
          <t>2014-15</t>
        </is>
      </c>
      <c r="C15" s="9">
        <f>VALUE(A15)-6</f>
        <v/>
      </c>
      <c r="D15" s="8">
        <f>TEXT(VALUE(A15)-18,"0")&amp;"-"&amp;TEXT(VALUE(A15)-6,"0")</f>
        <v/>
      </c>
      <c r="E15" s="10">
        <f>INDEX(Inputs!$B$26:$B$80,MATCH(C15,Inputs!$A$26:$A$80,0))</f>
        <v/>
      </c>
      <c r="F15" s="10">
        <f>SUMIFS(Inputs!$B$26:$B$80,Inputs!$A$26:$A$80,"&gt;="&amp;(VALUE(A15)-18),Inputs!$A$26:$A$80,"&lt;="&amp;(VALUE(A15)-6))</f>
        <v/>
      </c>
      <c r="G15" s="12" t="n">
        <v>685</v>
      </c>
      <c r="H15" s="13">
        <f>G15/E15</f>
        <v/>
      </c>
      <c r="I15" s="12" t="n">
        <v>7508</v>
      </c>
      <c r="J15" s="13">
        <f>I15/F15</f>
        <v/>
      </c>
      <c r="K15" s="11" t="n"/>
      <c r="L15" s="11" t="n"/>
      <c r="M15" s="11" t="n"/>
      <c r="N15" s="11" t="n"/>
      <c r="O15" s="11" t="n"/>
      <c r="P15" s="11" t="n"/>
      <c r="Q15" s="11" t="n"/>
      <c r="R15" s="11" t="n"/>
      <c r="S15" s="11" t="n"/>
      <c r="T15" s="11" t="n"/>
      <c r="U15" s="11" t="n"/>
      <c r="V15" s="11" t="n"/>
      <c r="W15" s="11" t="n"/>
      <c r="X15" s="11" t="n"/>
    </row>
    <row r="16">
      <c r="A16" s="8" t="inlineStr">
        <is>
          <t>2016</t>
        </is>
      </c>
      <c r="B16" s="8" t="inlineStr">
        <is>
          <t>2015-16</t>
        </is>
      </c>
      <c r="C16" s="9">
        <f>VALUE(A16)-6</f>
        <v/>
      </c>
      <c r="D16" s="8">
        <f>TEXT(VALUE(A16)-18,"0")&amp;"-"&amp;TEXT(VALUE(A16)-6,"0")</f>
        <v/>
      </c>
      <c r="E16" s="10">
        <f>INDEX(Inputs!$B$26:$B$80,MATCH(C16,Inputs!$A$26:$A$80,0))</f>
        <v/>
      </c>
      <c r="F16" s="10">
        <f>SUMIFS(Inputs!$B$26:$B$80,Inputs!$A$26:$A$80,"&gt;="&amp;(VALUE(A16)-18),Inputs!$A$26:$A$80,"&lt;="&amp;(VALUE(A16)-6))</f>
        <v/>
      </c>
      <c r="G16" s="12" t="n">
        <v>633</v>
      </c>
      <c r="H16" s="13">
        <f>G16/E16</f>
        <v/>
      </c>
      <c r="I16" s="12" t="n">
        <v>7668</v>
      </c>
      <c r="J16" s="13">
        <f>I16/F16</f>
        <v/>
      </c>
      <c r="K16" s="11" t="n"/>
      <c r="L16" s="11" t="n"/>
      <c r="M16" s="11" t="n"/>
      <c r="N16" s="11" t="n"/>
      <c r="O16" s="11" t="n"/>
      <c r="P16" s="11" t="n"/>
      <c r="Q16" s="11" t="n"/>
      <c r="R16" s="11" t="n"/>
      <c r="S16" s="11" t="n"/>
      <c r="T16" s="11" t="n"/>
      <c r="U16" s="11" t="n"/>
      <c r="V16" s="11" t="n"/>
      <c r="W16" s="11" t="n"/>
      <c r="X16" s="11" t="n"/>
    </row>
    <row r="17">
      <c r="A17" s="8" t="inlineStr">
        <is>
          <t>2017</t>
        </is>
      </c>
      <c r="B17" s="8" t="inlineStr">
        <is>
          <t>2016-17</t>
        </is>
      </c>
      <c r="C17" s="9">
        <f>VALUE(A17)-6</f>
        <v/>
      </c>
      <c r="D17" s="8">
        <f>TEXT(VALUE(A17)-18,"0")&amp;"-"&amp;TEXT(VALUE(A17)-6,"0")</f>
        <v/>
      </c>
      <c r="E17" s="10">
        <f>INDEX(Inputs!$B$26:$B$80,MATCH(C17,Inputs!$A$26:$A$80,0))</f>
        <v/>
      </c>
      <c r="F17" s="10">
        <f>SUMIFS(Inputs!$B$26:$B$80,Inputs!$A$26:$A$80,"&gt;="&amp;(VALUE(A17)-18),Inputs!$A$26:$A$80,"&lt;="&amp;(VALUE(A17)-6))</f>
        <v/>
      </c>
      <c r="G17" s="12" t="n">
        <v>582</v>
      </c>
      <c r="H17" s="13">
        <f>G17/E17</f>
        <v/>
      </c>
      <c r="I17" s="12" t="n">
        <v>7695</v>
      </c>
      <c r="J17" s="13">
        <f>I17/F17</f>
        <v/>
      </c>
      <c r="K17" s="11" t="n"/>
      <c r="L17" s="11" t="n"/>
      <c r="M17" s="11" t="n"/>
      <c r="N17" s="11" t="n"/>
      <c r="O17" s="11" t="n"/>
      <c r="P17" s="11" t="n"/>
      <c r="Q17" s="11" t="n"/>
      <c r="R17" s="11" t="n"/>
      <c r="S17" s="11" t="n"/>
      <c r="T17" s="11" t="n"/>
      <c r="U17" s="11" t="n"/>
      <c r="V17" s="11" t="n"/>
      <c r="W17" s="11" t="n"/>
      <c r="X17" s="11" t="n"/>
    </row>
    <row r="18">
      <c r="A18" s="8" t="inlineStr">
        <is>
          <t>2018</t>
        </is>
      </c>
      <c r="B18" s="8" t="inlineStr">
        <is>
          <t>2017-18</t>
        </is>
      </c>
      <c r="C18" s="9">
        <f>VALUE(A18)-6</f>
        <v/>
      </c>
      <c r="D18" s="8">
        <f>TEXT(VALUE(A18)-18,"0")&amp;"-"&amp;TEXT(VALUE(A18)-6,"0")</f>
        <v/>
      </c>
      <c r="E18" s="10">
        <f>INDEX(Inputs!$B$26:$B$80,MATCH(C18,Inputs!$A$26:$A$80,0))</f>
        <v/>
      </c>
      <c r="F18" s="10">
        <f>SUMIFS(Inputs!$B$26:$B$80,Inputs!$A$26:$A$80,"&gt;="&amp;(VALUE(A18)-18),Inputs!$A$26:$A$80,"&lt;="&amp;(VALUE(A18)-6))</f>
        <v/>
      </c>
      <c r="G18" s="12" t="n">
        <v>609</v>
      </c>
      <c r="H18" s="13">
        <f>G18/E18</f>
        <v/>
      </c>
      <c r="I18" s="12" t="n">
        <v>7801</v>
      </c>
      <c r="J18" s="13">
        <f>I18/F18</f>
        <v/>
      </c>
      <c r="K18" s="11" t="n"/>
      <c r="L18" s="11" t="n"/>
      <c r="M18" s="11" t="n"/>
      <c r="N18" s="11" t="n"/>
      <c r="O18" s="11" t="n"/>
      <c r="P18" s="11" t="n"/>
      <c r="Q18" s="11" t="n"/>
      <c r="R18" s="11" t="n"/>
      <c r="S18" s="11" t="n"/>
      <c r="T18" s="11" t="n"/>
      <c r="U18" s="11" t="n"/>
      <c r="V18" s="11" t="n"/>
      <c r="W18" s="11" t="n"/>
      <c r="X18" s="11" t="n"/>
    </row>
    <row r="19">
      <c r="A19" s="8" t="inlineStr">
        <is>
          <t>2019</t>
        </is>
      </c>
      <c r="B19" s="8" t="inlineStr">
        <is>
          <t>2018-19</t>
        </is>
      </c>
      <c r="C19" s="9">
        <f>VALUE(A19)-6</f>
        <v/>
      </c>
      <c r="D19" s="8">
        <f>TEXT(VALUE(A19)-18,"0")&amp;"-"&amp;TEXT(VALUE(A19)-6,"0")</f>
        <v/>
      </c>
      <c r="E19" s="10">
        <f>INDEX(Inputs!$B$26:$B$80,MATCH(C19,Inputs!$A$26:$A$80,0))</f>
        <v/>
      </c>
      <c r="F19" s="10">
        <f>SUMIFS(Inputs!$B$26:$B$80,Inputs!$A$26:$A$80,"&gt;="&amp;(VALUE(A19)-18),Inputs!$A$26:$A$80,"&lt;="&amp;(VALUE(A19)-6))</f>
        <v/>
      </c>
      <c r="G19" s="12" t="n">
        <v>603</v>
      </c>
      <c r="H19" s="13">
        <f>G19/E19</f>
        <v/>
      </c>
      <c r="I19" s="12" t="n">
        <v>7855</v>
      </c>
      <c r="J19" s="13">
        <f>I19/F19</f>
        <v/>
      </c>
      <c r="K19" s="11" t="n"/>
      <c r="L19" s="11" t="n"/>
      <c r="M19" s="11" t="n"/>
      <c r="N19" s="11" t="n"/>
      <c r="O19" s="11" t="n"/>
      <c r="P19" s="11" t="n"/>
      <c r="Q19" s="11" t="n"/>
      <c r="R19" s="11" t="n"/>
      <c r="S19" s="11" t="n"/>
      <c r="T19" s="11" t="n"/>
      <c r="U19" s="11" t="n"/>
      <c r="V19" s="11" t="n"/>
      <c r="W19" s="11" t="n"/>
      <c r="X19" s="11" t="n"/>
    </row>
    <row r="20">
      <c r="A20" s="8" t="inlineStr">
        <is>
          <t>2020</t>
        </is>
      </c>
      <c r="B20" s="8" t="inlineStr">
        <is>
          <t>2019-20</t>
        </is>
      </c>
      <c r="C20" s="9">
        <f>VALUE(A20)-6</f>
        <v/>
      </c>
      <c r="D20" s="8">
        <f>TEXT(VALUE(A20)-18,"0")&amp;"-"&amp;TEXT(VALUE(A20)-6,"0")</f>
        <v/>
      </c>
      <c r="E20" s="10">
        <f>INDEX(Inputs!$B$26:$B$80,MATCH(C20,Inputs!$A$26:$A$80,0))</f>
        <v/>
      </c>
      <c r="F20" s="10">
        <f>SUMIFS(Inputs!$B$26:$B$80,Inputs!$A$26:$A$80,"&gt;="&amp;(VALUE(A20)-18),Inputs!$A$26:$A$80,"&lt;="&amp;(VALUE(A20)-6))</f>
        <v/>
      </c>
      <c r="G20" s="12" t="n">
        <v>600</v>
      </c>
      <c r="H20" s="13">
        <f>G20/E20</f>
        <v/>
      </c>
      <c r="I20" s="12" t="n">
        <v>7777</v>
      </c>
      <c r="J20" s="13">
        <f>I20/F20</f>
        <v/>
      </c>
      <c r="K20" s="11" t="n"/>
      <c r="L20" s="11" t="n"/>
      <c r="M20" s="11" t="n"/>
      <c r="N20" s="11" t="n"/>
      <c r="O20" s="11" t="n"/>
      <c r="P20" s="11" t="n"/>
      <c r="Q20" s="11" t="n"/>
      <c r="R20" s="12" t="n">
        <v>600</v>
      </c>
      <c r="S20" s="11" t="n"/>
      <c r="T20" s="13">
        <f>R20/E20</f>
        <v/>
      </c>
      <c r="U20" s="11" t="n"/>
      <c r="V20" s="11" t="n"/>
      <c r="W20" s="11" t="n"/>
      <c r="X20" s="11" t="n"/>
    </row>
    <row r="21">
      <c r="A21" s="8" t="inlineStr">
        <is>
          <t>2021</t>
        </is>
      </c>
      <c r="B21" s="8" t="inlineStr">
        <is>
          <t>2020-21</t>
        </is>
      </c>
      <c r="C21" s="9">
        <f>VALUE(A21)-6</f>
        <v/>
      </c>
      <c r="D21" s="8">
        <f>TEXT(VALUE(A21)-18,"0")&amp;"-"&amp;TEXT(VALUE(A21)-6,"0")</f>
        <v/>
      </c>
      <c r="E21" s="10">
        <f>INDEX(Inputs!$B$26:$B$80,MATCH(C21,Inputs!$A$26:$A$80,0))</f>
        <v/>
      </c>
      <c r="F21" s="10">
        <f>SUMIFS(Inputs!$B$26:$B$80,Inputs!$A$26:$A$80,"&gt;="&amp;(VALUE(A21)-18),Inputs!$A$26:$A$80,"&lt;="&amp;(VALUE(A21)-6))</f>
        <v/>
      </c>
      <c r="G21" s="12" t="n">
        <v>488</v>
      </c>
      <c r="H21" s="13">
        <f>G21/E21</f>
        <v/>
      </c>
      <c r="I21" s="12" t="n">
        <v>6891</v>
      </c>
      <c r="J21" s="13">
        <f>I21/F21</f>
        <v/>
      </c>
      <c r="K21" s="11" t="n"/>
      <c r="L21" s="11" t="n"/>
      <c r="M21" s="11" t="n"/>
      <c r="N21" s="11" t="n"/>
      <c r="O21" s="11" t="n"/>
      <c r="P21" s="11" t="n"/>
      <c r="Q21" s="11" t="n"/>
      <c r="R21" s="12" t="n">
        <v>488</v>
      </c>
      <c r="S21" s="11" t="n"/>
      <c r="T21" s="13">
        <f>R21/E21</f>
        <v/>
      </c>
      <c r="U21" s="11" t="n"/>
      <c r="V21" s="11" t="n"/>
      <c r="W21" s="11" t="n"/>
      <c r="X21" s="11" t="n"/>
    </row>
    <row r="22">
      <c r="A22" s="8" t="inlineStr">
        <is>
          <t>2022</t>
        </is>
      </c>
      <c r="B22" s="8" t="inlineStr">
        <is>
          <t>2021-22</t>
        </is>
      </c>
      <c r="C22" s="9">
        <f>VALUE(A22)-6</f>
        <v/>
      </c>
      <c r="D22" s="8">
        <f>TEXT(VALUE(A22)-18,"0")&amp;"-"&amp;TEXT(VALUE(A22)-6,"0")</f>
        <v/>
      </c>
      <c r="E22" s="10">
        <f>INDEX(Inputs!$B$26:$B$80,MATCH(C22,Inputs!$A$26:$A$80,0))</f>
        <v/>
      </c>
      <c r="F22" s="10">
        <f>SUMIFS(Inputs!$B$26:$B$80,Inputs!$A$26:$A$80,"&gt;="&amp;(VALUE(A22)-18),Inputs!$A$26:$A$80,"&lt;="&amp;(VALUE(A22)-6))</f>
        <v/>
      </c>
      <c r="G22" s="12" t="n">
        <v>501</v>
      </c>
      <c r="H22" s="13">
        <f>G22/E22</f>
        <v/>
      </c>
      <c r="I22" s="12" t="n">
        <v>6928</v>
      </c>
      <c r="J22" s="13">
        <f>I22/F22</f>
        <v/>
      </c>
      <c r="K22" s="11" t="n"/>
      <c r="L22" s="11" t="n"/>
      <c r="M22" s="11" t="n"/>
      <c r="N22" s="11" t="n"/>
      <c r="O22" s="11" t="n"/>
      <c r="P22" s="11" t="n"/>
      <c r="Q22" s="11" t="n"/>
      <c r="R22" s="12" t="n">
        <v>501</v>
      </c>
      <c r="S22" s="11" t="n"/>
      <c r="T22" s="13">
        <f>R22/E22</f>
        <v/>
      </c>
      <c r="U22" s="11" t="n"/>
      <c r="V22" s="11" t="n"/>
      <c r="W22" s="11" t="n"/>
      <c r="X22" s="11" t="n"/>
    </row>
    <row r="23">
      <c r="A23" s="8" t="inlineStr">
        <is>
          <t>2023</t>
        </is>
      </c>
      <c r="B23" s="8" t="inlineStr">
        <is>
          <t>2022-23</t>
        </is>
      </c>
      <c r="C23" s="9">
        <f>VALUE(A23)-6</f>
        <v/>
      </c>
      <c r="D23" s="8">
        <f>TEXT(VALUE(A23)-18,"0")&amp;"-"&amp;TEXT(VALUE(A23)-6,"0")</f>
        <v/>
      </c>
      <c r="E23" s="10">
        <f>INDEX(Inputs!$B$26:$B$80,MATCH(C23,Inputs!$A$26:$A$80,0))</f>
        <v/>
      </c>
      <c r="F23" s="10">
        <f>SUMIFS(Inputs!$B$26:$B$80,Inputs!$A$26:$A$80,"&gt;="&amp;(VALUE(A23)-18),Inputs!$A$26:$A$80,"&lt;="&amp;(VALUE(A23)-6))</f>
        <v/>
      </c>
      <c r="G23" s="12" t="n">
        <v>509</v>
      </c>
      <c r="H23" s="13">
        <f>G23/E23</f>
        <v/>
      </c>
      <c r="I23" s="12" t="n">
        <v>7060</v>
      </c>
      <c r="J23" s="13">
        <f>I23/F23</f>
        <v/>
      </c>
      <c r="K23" s="11" t="n"/>
      <c r="L23" s="11" t="n"/>
      <c r="M23" s="11" t="n"/>
      <c r="N23" s="11" t="n"/>
      <c r="O23" s="11" t="n"/>
      <c r="P23" s="11" t="n"/>
      <c r="Q23" s="11" t="n"/>
      <c r="R23" s="12" t="n">
        <v>509</v>
      </c>
      <c r="S23" s="11" t="n"/>
      <c r="T23" s="13">
        <f>R23/E23</f>
        <v/>
      </c>
      <c r="U23" s="11" t="n"/>
      <c r="V23" s="11" t="n"/>
      <c r="W23" s="11" t="n"/>
      <c r="X23" s="11" t="n"/>
    </row>
    <row r="24">
      <c r="A24" s="8" t="inlineStr">
        <is>
          <t>2024</t>
        </is>
      </c>
      <c r="B24" s="8" t="inlineStr">
        <is>
          <t>2023-24</t>
        </is>
      </c>
      <c r="C24" s="9">
        <f>VALUE(A24)-6</f>
        <v/>
      </c>
      <c r="D24" s="8">
        <f>TEXT(VALUE(A24)-18,"0")&amp;"-"&amp;TEXT(VALUE(A24)-6,"0")</f>
        <v/>
      </c>
      <c r="E24" s="10">
        <f>INDEX(Inputs!$B$26:$B$80,MATCH(C24,Inputs!$A$26:$A$80,0))</f>
        <v/>
      </c>
      <c r="F24" s="10">
        <f>SUMIFS(Inputs!$B$26:$B$80,Inputs!$A$26:$A$80,"&gt;="&amp;(VALUE(A24)-18),Inputs!$A$26:$A$80,"&lt;="&amp;(VALUE(A24)-6))</f>
        <v/>
      </c>
      <c r="G24" s="12" t="n">
        <v>472</v>
      </c>
      <c r="H24" s="13">
        <f>G24/E24</f>
        <v/>
      </c>
      <c r="I24" s="12" t="n">
        <v>7039</v>
      </c>
      <c r="J24" s="13">
        <f>I24/F24</f>
        <v/>
      </c>
      <c r="K24" s="12" t="n">
        <v>571</v>
      </c>
      <c r="L24" s="12" t="n">
        <v>472</v>
      </c>
      <c r="M24" s="12" t="n">
        <v>7024</v>
      </c>
      <c r="N24" s="13">
        <f>L24/K24</f>
        <v/>
      </c>
      <c r="O24" s="11" t="n"/>
      <c r="P24" s="11" t="n"/>
      <c r="Q24" s="11" t="n"/>
      <c r="R24" s="12" t="n">
        <v>471</v>
      </c>
      <c r="S24" s="11" t="n"/>
      <c r="T24" s="13">
        <f>R24/E24</f>
        <v/>
      </c>
      <c r="U24" s="11" t="n"/>
      <c r="V24" s="11" t="n"/>
      <c r="W24" s="11" t="n"/>
      <c r="X24" s="11" t="n"/>
    </row>
    <row r="25">
      <c r="A25" s="8" t="inlineStr">
        <is>
          <t>2025</t>
        </is>
      </c>
      <c r="B25" s="8" t="inlineStr">
        <is>
          <t>2024-25</t>
        </is>
      </c>
      <c r="C25" s="9">
        <f>VALUE(A25)-6</f>
        <v/>
      </c>
      <c r="D25" s="8">
        <f>TEXT(VALUE(A25)-18,"0")&amp;"-"&amp;TEXT(VALUE(A25)-6,"0")</f>
        <v/>
      </c>
      <c r="E25" s="10">
        <f>INDEX(Inputs!$B$26:$B$80,MATCH(C25,Inputs!$A$26:$A$80,0))</f>
        <v/>
      </c>
      <c r="F25" s="10">
        <f>SUMIFS(Inputs!$B$26:$B$80,Inputs!$A$26:$A$80,"&gt;="&amp;(VALUE(A25)-18),Inputs!$A$26:$A$80,"&lt;="&amp;(VALUE(A25)-6))</f>
        <v/>
      </c>
      <c r="G25" s="12" t="n">
        <v>473</v>
      </c>
      <c r="H25" s="13">
        <f>G25/E25</f>
        <v/>
      </c>
      <c r="I25" s="12" t="n">
        <v>7023</v>
      </c>
      <c r="J25" s="13">
        <f>I25/F25</f>
        <v/>
      </c>
      <c r="K25" s="12" t="n">
        <v>581</v>
      </c>
      <c r="L25" s="12" t="n">
        <v>491</v>
      </c>
      <c r="M25" s="12" t="n">
        <v>7013</v>
      </c>
      <c r="N25" s="13">
        <f>L25/K25</f>
        <v/>
      </c>
      <c r="O25" s="11" t="n"/>
      <c r="P25" s="11" t="n"/>
      <c r="Q25" s="11" t="n"/>
      <c r="R25" s="12" t="n">
        <v>502</v>
      </c>
      <c r="S25" s="11" t="n"/>
      <c r="T25" s="13">
        <f>R25/E25</f>
        <v/>
      </c>
      <c r="U25" s="11" t="n"/>
      <c r="V25" s="11" t="n"/>
      <c r="W25" s="11" t="n"/>
      <c r="X25" s="11" t="n"/>
    </row>
    <row r="26">
      <c r="A26" s="8" t="inlineStr">
        <is>
          <t>2026</t>
        </is>
      </c>
      <c r="B26" s="8" t="inlineStr">
        <is>
          <t>2025-26</t>
        </is>
      </c>
      <c r="C26" s="9">
        <f>VALUE(A26)-6</f>
        <v/>
      </c>
      <c r="D26" s="8">
        <f>TEXT(VALUE(A26)-18,"0")&amp;"-"&amp;TEXT(VALUE(A26)-6,"0")</f>
        <v/>
      </c>
      <c r="E26" s="10">
        <f>INDEX(Inputs!$B$26:$B$80,MATCH(C26,Inputs!$A$26:$A$80,0))</f>
        <v/>
      </c>
      <c r="F26" s="10">
        <f>SUMIFS(Inputs!$B$26:$B$80,Inputs!$A$26:$A$80,"&gt;="&amp;(VALUE(A26)-18),Inputs!$A$26:$A$80,"&lt;="&amp;(VALUE(A26)-6))</f>
        <v/>
      </c>
      <c r="G26" s="12" t="n">
        <v>453</v>
      </c>
      <c r="H26" s="13">
        <f>G26/E26</f>
        <v/>
      </c>
      <c r="I26" s="12" t="n">
        <v>6948</v>
      </c>
      <c r="J26" s="13">
        <f>I26/F26</f>
        <v/>
      </c>
      <c r="K26" s="12" t="n">
        <v>487</v>
      </c>
      <c r="L26" s="12" t="n">
        <v>412</v>
      </c>
      <c r="M26" s="12" t="n">
        <v>6880</v>
      </c>
      <c r="N26" s="13">
        <f>L26/K26</f>
        <v/>
      </c>
      <c r="O26" s="11" t="n"/>
      <c r="P26" s="12" t="n">
        <v>6949</v>
      </c>
      <c r="Q26" s="13">
        <f>P26/F26</f>
        <v/>
      </c>
      <c r="R26" s="12" t="n">
        <v>497</v>
      </c>
      <c r="S26" s="11" t="n"/>
      <c r="T26" s="13">
        <f>R26/E26</f>
        <v/>
      </c>
      <c r="U26" s="11" t="n"/>
      <c r="V26" s="11" t="n"/>
      <c r="W26" s="11" t="n"/>
      <c r="X26" s="11" t="n"/>
    </row>
    <row r="27">
      <c r="A27" s="8" t="inlineStr">
        <is>
          <t>2027</t>
        </is>
      </c>
      <c r="B27" s="8" t="inlineStr">
        <is>
          <t>2026-27</t>
        </is>
      </c>
      <c r="C27" s="9">
        <f>VALUE(A27)-6</f>
        <v/>
      </c>
      <c r="D27" s="8">
        <f>TEXT(VALUE(A27)-18,"0")&amp;"-"&amp;TEXT(VALUE(A27)-6,"0")</f>
        <v/>
      </c>
      <c r="E27" s="10">
        <f>INDEX(Inputs!$B$26:$B$80,MATCH(C27,Inputs!$A$26:$A$80,0))</f>
        <v/>
      </c>
      <c r="F27" s="10">
        <f>SUMIFS(Inputs!$B$26:$B$80,Inputs!$A$26:$A$80,"&gt;="&amp;(VALUE(A27)-18),Inputs!$A$26:$A$80,"&lt;="&amp;(VALUE(A27)-6))</f>
        <v/>
      </c>
      <c r="G27" s="12" t="n">
        <v>410</v>
      </c>
      <c r="H27" s="13">
        <f>G27/E27</f>
        <v/>
      </c>
      <c r="I27" s="12" t="n">
        <v>6833</v>
      </c>
      <c r="J27" s="13">
        <f>I27/F27</f>
        <v/>
      </c>
      <c r="K27" s="12" t="n">
        <v>491</v>
      </c>
      <c r="L27" s="12" t="n">
        <v>415</v>
      </c>
      <c r="M27" s="12" t="n">
        <v>6774</v>
      </c>
      <c r="N27" s="13">
        <f>L27/K27</f>
        <v/>
      </c>
      <c r="O27" s="11" t="n"/>
      <c r="P27" s="12" t="n">
        <v>6833</v>
      </c>
      <c r="Q27" s="13">
        <f>P27/F27</f>
        <v/>
      </c>
      <c r="R27" s="12" t="n">
        <v>507</v>
      </c>
      <c r="S27" s="12" t="n">
        <v>6917</v>
      </c>
      <c r="T27" s="13">
        <f>R27/E27</f>
        <v/>
      </c>
      <c r="U27" s="13">
        <f>S27/F27</f>
        <v/>
      </c>
      <c r="V27" s="14">
        <f>'Your scenario'!B7</f>
        <v/>
      </c>
      <c r="W27" s="14">
        <f>'Your scenario'!B20</f>
        <v/>
      </c>
      <c r="X27" s="13">
        <f>W27/F27</f>
        <v/>
      </c>
    </row>
    <row r="28">
      <c r="A28" s="8" t="inlineStr">
        <is>
          <t>2028</t>
        </is>
      </c>
      <c r="B28" s="8" t="inlineStr">
        <is>
          <t>2027-28</t>
        </is>
      </c>
      <c r="C28" s="9">
        <f>VALUE(A28)-6</f>
        <v/>
      </c>
      <c r="D28" s="8">
        <f>TEXT(VALUE(A28)-18,"0")&amp;"-"&amp;TEXT(VALUE(A28)-6,"0")</f>
        <v/>
      </c>
      <c r="E28" s="10">
        <f>INDEX(Inputs!$B$26:$B$80,MATCH(C28,Inputs!$A$26:$A$80,0))</f>
        <v/>
      </c>
      <c r="F28" s="10">
        <f>SUMIFS(Inputs!$B$26:$B$80,Inputs!$A$26:$A$80,"&gt;="&amp;(VALUE(A28)-18),Inputs!$A$26:$A$80,"&lt;="&amp;(VALUE(A28)-6))</f>
        <v/>
      </c>
      <c r="G28" s="11" t="n"/>
      <c r="H28" s="11" t="n"/>
      <c r="I28" s="11" t="n"/>
      <c r="J28" s="11" t="n"/>
      <c r="K28" s="12" t="n">
        <v>459</v>
      </c>
      <c r="L28" s="12" t="n">
        <v>388</v>
      </c>
      <c r="M28" s="12" t="n">
        <v>6585</v>
      </c>
      <c r="N28" s="13">
        <f>L28/K28</f>
        <v/>
      </c>
      <c r="O28" s="12" t="n">
        <v>411</v>
      </c>
      <c r="P28" s="12" t="n">
        <v>6662</v>
      </c>
      <c r="Q28" s="13">
        <f>P28/F28</f>
        <v/>
      </c>
      <c r="R28" s="12" t="n">
        <v>525</v>
      </c>
      <c r="S28" s="12" t="n">
        <v>6886</v>
      </c>
      <c r="T28" s="13">
        <f>R28/E28</f>
        <v/>
      </c>
      <c r="U28" s="13">
        <f>S28/F28</f>
        <v/>
      </c>
      <c r="V28" s="14">
        <f>'Your scenario'!C7</f>
        <v/>
      </c>
      <c r="W28" s="14">
        <f>'Your scenario'!C20</f>
        <v/>
      </c>
      <c r="X28" s="13">
        <f>W28/F28</f>
        <v/>
      </c>
    </row>
    <row r="29">
      <c r="A29" s="8" t="inlineStr">
        <is>
          <t>2029</t>
        </is>
      </c>
      <c r="B29" s="8" t="inlineStr">
        <is>
          <t>2028-29</t>
        </is>
      </c>
      <c r="C29" s="9">
        <f>VALUE(A29)-6</f>
        <v/>
      </c>
      <c r="D29" s="8">
        <f>TEXT(VALUE(A29)-18,"0")&amp;"-"&amp;TEXT(VALUE(A29)-6,"0")</f>
        <v/>
      </c>
      <c r="E29" s="10">
        <f>INDEX(Inputs!$B$26:$B$80,MATCH(C29,Inputs!$A$26:$A$80,0))</f>
        <v/>
      </c>
      <c r="F29" s="10">
        <f>SUMIFS(Inputs!$B$26:$B$80,Inputs!$A$26:$A$80,"&gt;="&amp;(VALUE(A29)-18),Inputs!$A$26:$A$80,"&lt;="&amp;(VALUE(A29)-6))</f>
        <v/>
      </c>
      <c r="G29" s="11" t="n"/>
      <c r="H29" s="11" t="n"/>
      <c r="I29" s="11" t="n"/>
      <c r="J29" s="11" t="n"/>
      <c r="K29" s="12" t="n">
        <v>518</v>
      </c>
      <c r="L29" s="12" t="n">
        <v>438</v>
      </c>
      <c r="M29" s="12" t="n">
        <v>6506</v>
      </c>
      <c r="N29" s="13">
        <f>L29/K29</f>
        <v/>
      </c>
      <c r="O29" s="12" t="n">
        <v>360</v>
      </c>
      <c r="P29" s="12" t="n">
        <v>6501</v>
      </c>
      <c r="Q29" s="13">
        <f>P29/F29</f>
        <v/>
      </c>
      <c r="R29" s="12" t="n">
        <v>529</v>
      </c>
      <c r="S29" s="12" t="n">
        <v>6933</v>
      </c>
      <c r="T29" s="13">
        <f>R29/E29</f>
        <v/>
      </c>
      <c r="U29" s="13">
        <f>S29/F29</f>
        <v/>
      </c>
      <c r="V29" s="14">
        <f>'Your scenario'!D7</f>
        <v/>
      </c>
      <c r="W29" s="14">
        <f>'Your scenario'!D20</f>
        <v/>
      </c>
      <c r="X29" s="13">
        <f>W29/F29</f>
        <v/>
      </c>
    </row>
    <row r="30">
      <c r="A30" s="8" t="inlineStr">
        <is>
          <t>2030</t>
        </is>
      </c>
      <c r="B30" s="8" t="inlineStr">
        <is>
          <t>2029-30</t>
        </is>
      </c>
      <c r="C30" s="9">
        <f>VALUE(A30)-6</f>
        <v/>
      </c>
      <c r="D30" s="8">
        <f>TEXT(VALUE(A30)-18,"0")&amp;"-"&amp;TEXT(VALUE(A30)-6,"0")</f>
        <v/>
      </c>
      <c r="E30" s="10">
        <f>INDEX(Inputs!$B$26:$B$80,MATCH(C30,Inputs!$A$26:$A$80,0))</f>
        <v/>
      </c>
      <c r="F30" s="10">
        <f>SUMIFS(Inputs!$B$26:$B$80,Inputs!$A$26:$A$80,"&gt;="&amp;(VALUE(A30)-18),Inputs!$A$26:$A$80,"&lt;="&amp;(VALUE(A30)-6))</f>
        <v/>
      </c>
      <c r="G30" s="11" t="n"/>
      <c r="H30" s="11" t="n"/>
      <c r="I30" s="11" t="n"/>
      <c r="J30" s="11" t="n"/>
      <c r="K30" s="12" t="n">
        <v>507</v>
      </c>
      <c r="L30" s="12" t="n">
        <v>429</v>
      </c>
      <c r="M30" s="12" t="n">
        <v>6464</v>
      </c>
      <c r="N30" s="13">
        <f>L30/K30</f>
        <v/>
      </c>
      <c r="O30" s="12" t="n">
        <v>378</v>
      </c>
      <c r="P30" s="12" t="n">
        <v>6402</v>
      </c>
      <c r="Q30" s="13">
        <f>P30/F30</f>
        <v/>
      </c>
      <c r="R30" s="12" t="n">
        <v>541</v>
      </c>
      <c r="S30" s="12" t="n">
        <v>7050</v>
      </c>
      <c r="T30" s="13">
        <f>R30/E30</f>
        <v/>
      </c>
      <c r="U30" s="13">
        <f>S30/F30</f>
        <v/>
      </c>
      <c r="V30" s="14">
        <f>'Your scenario'!E7</f>
        <v/>
      </c>
      <c r="W30" s="14">
        <f>'Your scenario'!E20</f>
        <v/>
      </c>
      <c r="X30" s="13">
        <f>W30/F30</f>
        <v/>
      </c>
    </row>
    <row r="31">
      <c r="A31" s="8" t="inlineStr">
        <is>
          <t>2031</t>
        </is>
      </c>
      <c r="B31" s="8" t="inlineStr">
        <is>
          <t>2030-31</t>
        </is>
      </c>
      <c r="C31" s="9">
        <f>VALUE(A31)-6</f>
        <v/>
      </c>
      <c r="D31" s="8">
        <f>TEXT(VALUE(A31)-18,"0")&amp;"-"&amp;TEXT(VALUE(A31)-6,"0")</f>
        <v/>
      </c>
      <c r="E31" s="10">
        <f>INDEX(Inputs!$B$26:$B$80,MATCH(C31,Inputs!$A$26:$A$80,0))</f>
        <v/>
      </c>
      <c r="F31" s="10">
        <f>SUMIFS(Inputs!$B$26:$B$80,Inputs!$A$26:$A$80,"&gt;="&amp;(VALUE(A31)-18),Inputs!$A$26:$A$80,"&lt;="&amp;(VALUE(A31)-6))</f>
        <v/>
      </c>
      <c r="G31" s="11" t="n"/>
      <c r="H31" s="11" t="n"/>
      <c r="I31" s="11" t="n"/>
      <c r="J31" s="11" t="n"/>
      <c r="K31" s="12" t="n">
        <v>492</v>
      </c>
      <c r="L31" s="12" t="n">
        <v>416</v>
      </c>
      <c r="M31" s="12" t="n">
        <v>6365</v>
      </c>
      <c r="N31" s="13">
        <f>L31/K31</f>
        <v/>
      </c>
      <c r="O31" s="12" t="n">
        <v>383</v>
      </c>
      <c r="P31" s="12" t="n">
        <v>6262</v>
      </c>
      <c r="Q31" s="13">
        <f>P31/F31</f>
        <v/>
      </c>
      <c r="R31" s="12" t="n">
        <v>555</v>
      </c>
      <c r="S31" s="12" t="n">
        <v>7118</v>
      </c>
      <c r="T31" s="13">
        <f>R31/E31</f>
        <v/>
      </c>
      <c r="U31" s="13">
        <f>S31/F31</f>
        <v/>
      </c>
      <c r="V31" s="14">
        <f>'Your scenario'!F7</f>
        <v/>
      </c>
      <c r="W31" s="14">
        <f>'Your scenario'!F20</f>
        <v/>
      </c>
      <c r="X31" s="13">
        <f>W31/F31</f>
        <v/>
      </c>
    </row>
    <row r="32">
      <c r="A32" s="8" t="inlineStr">
        <is>
          <t>2032</t>
        </is>
      </c>
      <c r="B32" s="8" t="inlineStr">
        <is>
          <t>2031-32</t>
        </is>
      </c>
      <c r="C32" s="9">
        <f>VALUE(A32)-6</f>
        <v/>
      </c>
      <c r="D32" s="8">
        <f>TEXT(VALUE(A32)-18,"0")&amp;"-"&amp;TEXT(VALUE(A32)-6,"0")</f>
        <v/>
      </c>
      <c r="E32" s="10">
        <f>INDEX(Inputs!$B$26:$B$80,MATCH(C32,Inputs!$A$26:$A$80,0))</f>
        <v/>
      </c>
      <c r="F32" s="10">
        <f>SUMIFS(Inputs!$B$26:$B$80,Inputs!$A$26:$A$80,"&gt;="&amp;(VALUE(A32)-18),Inputs!$A$26:$A$80,"&lt;="&amp;(VALUE(A32)-6))</f>
        <v/>
      </c>
      <c r="G32" s="11" t="n"/>
      <c r="H32" s="11" t="n"/>
      <c r="I32" s="11" t="n"/>
      <c r="J32" s="11" t="n"/>
      <c r="K32" s="12" t="n">
        <v>493</v>
      </c>
      <c r="L32" s="12" t="n">
        <v>417</v>
      </c>
      <c r="M32" s="12" t="n">
        <v>6303</v>
      </c>
      <c r="N32" s="13">
        <f>L32/K32</f>
        <v/>
      </c>
      <c r="O32" s="12" t="n">
        <v>383</v>
      </c>
      <c r="P32" s="12" t="n">
        <v>6176</v>
      </c>
      <c r="Q32" s="13">
        <f>P32/F32</f>
        <v/>
      </c>
      <c r="R32" s="12" t="n">
        <v>583</v>
      </c>
      <c r="S32" s="12" t="n">
        <v>7245</v>
      </c>
      <c r="T32" s="13">
        <f>R32/E32</f>
        <v/>
      </c>
      <c r="U32" s="13">
        <f>S32/F32</f>
        <v/>
      </c>
      <c r="V32" s="14">
        <f>'Your scenario'!G7</f>
        <v/>
      </c>
      <c r="W32" s="14">
        <f>'Your scenario'!G20</f>
        <v/>
      </c>
      <c r="X32" s="13">
        <f>W32/F32</f>
        <v/>
      </c>
    </row>
    <row r="33">
      <c r="A33" s="8" t="inlineStr">
        <is>
          <t>2033</t>
        </is>
      </c>
      <c r="B33" s="8" t="inlineStr">
        <is>
          <t>2032-33</t>
        </is>
      </c>
      <c r="C33" s="9">
        <f>VALUE(A33)-6</f>
        <v/>
      </c>
      <c r="D33" s="8">
        <f>TEXT(VALUE(A33)-18,"0")&amp;"-"&amp;TEXT(VALUE(A33)-6,"0")</f>
        <v/>
      </c>
      <c r="E33" s="10">
        <f>INDEX(Inputs!$B$26:$B$80,MATCH(C33,Inputs!$A$26:$A$80,0))</f>
        <v/>
      </c>
      <c r="F33" s="10">
        <f>SUMIFS(Inputs!$B$26:$B$80,Inputs!$A$26:$A$80,"&gt;="&amp;(VALUE(A33)-18),Inputs!$A$26:$A$80,"&lt;="&amp;(VALUE(A33)-6))</f>
        <v/>
      </c>
      <c r="G33" s="11" t="n"/>
      <c r="H33" s="11" t="n"/>
      <c r="I33" s="11" t="n"/>
      <c r="J33" s="11" t="n"/>
      <c r="K33" s="12" t="n">
        <v>494</v>
      </c>
      <c r="L33" s="12" t="n">
        <v>417</v>
      </c>
      <c r="M33" s="12" t="n">
        <v>6217</v>
      </c>
      <c r="N33" s="13">
        <f>L33/K33</f>
        <v/>
      </c>
      <c r="O33" s="12" t="n">
        <v>382</v>
      </c>
      <c r="P33" s="12" t="n">
        <v>6064</v>
      </c>
      <c r="Q33" s="13">
        <f>P33/F33</f>
        <v/>
      </c>
      <c r="R33" s="12" t="n">
        <v>590</v>
      </c>
      <c r="S33" s="12" t="n">
        <v>7344</v>
      </c>
      <c r="T33" s="13">
        <f>R33/E33</f>
        <v/>
      </c>
      <c r="U33" s="13">
        <f>S33/F33</f>
        <v/>
      </c>
      <c r="V33" s="14">
        <f>'Your scenario'!H7</f>
        <v/>
      </c>
      <c r="W33" s="14">
        <f>'Your scenario'!H20</f>
        <v/>
      </c>
      <c r="X33" s="13">
        <f>W33/F33</f>
        <v/>
      </c>
    </row>
    <row r="34">
      <c r="A34" s="8" t="inlineStr">
        <is>
          <t>2034</t>
        </is>
      </c>
      <c r="B34" s="8" t="inlineStr">
        <is>
          <t>2033-34</t>
        </is>
      </c>
      <c r="C34" s="9">
        <f>VALUE(A34)-6</f>
        <v/>
      </c>
      <c r="D34" s="8">
        <f>TEXT(VALUE(A34)-18,"0")&amp;"-"&amp;TEXT(VALUE(A34)-6,"0")</f>
        <v/>
      </c>
      <c r="E34" s="10">
        <f>INDEX(Inputs!$B$26:$B$80,MATCH(C34,Inputs!$A$26:$A$80,0))</f>
        <v/>
      </c>
      <c r="F34" s="10">
        <f>SUMIFS(Inputs!$B$26:$B$80,Inputs!$A$26:$A$80,"&gt;="&amp;(VALUE(A34)-18),Inputs!$A$26:$A$80,"&lt;="&amp;(VALUE(A34)-6))</f>
        <v/>
      </c>
      <c r="G34" s="11" t="n"/>
      <c r="H34" s="11" t="n"/>
      <c r="I34" s="11" t="n"/>
      <c r="J34" s="11" t="n"/>
      <c r="K34" s="12" t="n">
        <v>501</v>
      </c>
      <c r="L34" s="12" t="n">
        <v>423</v>
      </c>
      <c r="M34" s="12" t="n">
        <v>6127</v>
      </c>
      <c r="N34" s="13">
        <f>L34/K34</f>
        <v/>
      </c>
      <c r="O34" s="12" t="n">
        <v>382</v>
      </c>
      <c r="P34" s="12" t="n">
        <v>5941</v>
      </c>
      <c r="Q34" s="13">
        <f>P34/F34</f>
        <v/>
      </c>
      <c r="R34" s="12" t="n">
        <v>607</v>
      </c>
      <c r="S34" s="12" t="n">
        <v>7444</v>
      </c>
      <c r="T34" s="13">
        <f>R34/E34</f>
        <v/>
      </c>
      <c r="U34" s="13">
        <f>S34/F34</f>
        <v/>
      </c>
      <c r="V34" s="14">
        <f>'Your scenario'!I7</f>
        <v/>
      </c>
      <c r="W34" s="14">
        <f>'Your scenario'!I20</f>
        <v/>
      </c>
      <c r="X34" s="13">
        <f>W34/F34</f>
        <v/>
      </c>
    </row>
    <row r="35">
      <c r="A35" s="8" t="inlineStr">
        <is>
          <t>2035</t>
        </is>
      </c>
      <c r="B35" s="8" t="inlineStr">
        <is>
          <t>2034-35</t>
        </is>
      </c>
      <c r="C35" s="9">
        <f>VALUE(A35)-6</f>
        <v/>
      </c>
      <c r="D35" s="8">
        <f>TEXT(VALUE(A35)-18,"0")&amp;"-"&amp;TEXT(VALUE(A35)-6,"0")</f>
        <v/>
      </c>
      <c r="E35" s="10">
        <f>INDEX(Inputs!$B$26:$B$80,MATCH(C35,Inputs!$A$26:$A$80,0))</f>
        <v/>
      </c>
      <c r="F35" s="10">
        <f>SUMIFS(Inputs!$B$26:$B$80,Inputs!$A$26:$A$80,"&gt;="&amp;(VALUE(A35)-18),Inputs!$A$26:$A$80,"&lt;="&amp;(VALUE(A35)-6))</f>
        <v/>
      </c>
      <c r="G35" s="11" t="n"/>
      <c r="H35" s="11" t="n"/>
      <c r="I35" s="11" t="n"/>
      <c r="J35" s="11" t="n"/>
      <c r="K35" s="11" t="n"/>
      <c r="L35" s="11" t="n"/>
      <c r="M35" s="11" t="n"/>
      <c r="N35" s="11" t="n"/>
      <c r="O35" s="12" t="n">
        <v>382</v>
      </c>
      <c r="P35" s="12" t="n">
        <v>5821</v>
      </c>
      <c r="Q35" s="13">
        <f>P35/F35</f>
        <v/>
      </c>
      <c r="R35" s="11" t="n"/>
      <c r="S35" s="11" t="n"/>
      <c r="T35" s="11" t="n"/>
      <c r="U35" s="11" t="n"/>
      <c r="V35" s="14">
        <f>'Your scenario'!J7</f>
        <v/>
      </c>
      <c r="W35" s="14">
        <f>'Your scenario'!J20</f>
        <v/>
      </c>
      <c r="X35" s="13">
        <f>W35/F35</f>
        <v/>
      </c>
    </row>
    <row r="36">
      <c r="A36" s="8" t="inlineStr">
        <is>
          <t>2036</t>
        </is>
      </c>
      <c r="B36" s="8" t="inlineStr">
        <is>
          <t>2035-36</t>
        </is>
      </c>
      <c r="C36" s="9">
        <f>VALUE(A36)-6</f>
        <v/>
      </c>
      <c r="D36" s="8">
        <f>TEXT(VALUE(A36)-18,"0")&amp;"-"&amp;TEXT(VALUE(A36)-6,"0")</f>
        <v/>
      </c>
      <c r="E36" s="10">
        <f>INDEX(Inputs!$B$26:$B$80,MATCH(C36,Inputs!$A$26:$A$80,0))</f>
        <v/>
      </c>
      <c r="F36" s="10">
        <f>SUMIFS(Inputs!$B$26:$B$80,Inputs!$A$26:$A$80,"&gt;="&amp;(VALUE(A36)-18),Inputs!$A$26:$A$80,"&lt;="&amp;(VALUE(A36)-6))</f>
        <v/>
      </c>
      <c r="G36" s="11" t="n"/>
      <c r="H36" s="11" t="n"/>
      <c r="I36" s="11" t="n"/>
      <c r="J36" s="11" t="n"/>
      <c r="K36" s="11" t="n"/>
      <c r="L36" s="11" t="n"/>
      <c r="M36" s="11" t="n"/>
      <c r="N36" s="11" t="n"/>
      <c r="O36" s="12" t="n">
        <v>382</v>
      </c>
      <c r="P36" s="12" t="n">
        <v>5694</v>
      </c>
      <c r="Q36" s="13">
        <f>P36/F36</f>
        <v/>
      </c>
      <c r="R36" s="11" t="n"/>
      <c r="S36" s="11" t="n"/>
      <c r="T36" s="11" t="n"/>
      <c r="U36" s="11" t="n"/>
      <c r="V36" s="14">
        <f>'Your scenario'!K7</f>
        <v/>
      </c>
      <c r="W36" s="14">
        <f>'Your scenario'!K20</f>
        <v/>
      </c>
      <c r="X36" s="13">
        <f>W36/F36</f>
        <v/>
      </c>
    </row>
    <row r="37">
      <c r="A37" s="8" t="inlineStr">
        <is>
          <t>2037</t>
        </is>
      </c>
      <c r="B37" s="8" t="inlineStr">
        <is>
          <t>2036-37</t>
        </is>
      </c>
      <c r="C37" s="9">
        <f>VALUE(A37)-6</f>
        <v/>
      </c>
      <c r="D37" s="8">
        <f>TEXT(VALUE(A37)-18,"0")&amp;"-"&amp;TEXT(VALUE(A37)-6,"0")</f>
        <v/>
      </c>
      <c r="E37" s="10">
        <f>INDEX(Inputs!$B$26:$B$80,MATCH(C37,Inputs!$A$26:$A$80,0))</f>
        <v/>
      </c>
      <c r="F37" s="10">
        <f>SUMIFS(Inputs!$B$26:$B$80,Inputs!$A$26:$A$80,"&gt;="&amp;(VALUE(A37)-18),Inputs!$A$26:$A$80,"&lt;="&amp;(VALUE(A37)-6))</f>
        <v/>
      </c>
      <c r="G37" s="11" t="n"/>
      <c r="H37" s="11" t="n"/>
      <c r="I37" s="11" t="n"/>
      <c r="J37" s="11" t="n"/>
      <c r="K37" s="11" t="n"/>
      <c r="L37" s="11" t="n"/>
      <c r="M37" s="11" t="n"/>
      <c r="N37" s="11" t="n"/>
      <c r="O37" s="12" t="n">
        <v>382</v>
      </c>
      <c r="P37" s="12" t="n">
        <v>5599</v>
      </c>
      <c r="Q37" s="13">
        <f>P37/F37</f>
        <v/>
      </c>
      <c r="R37" s="11" t="n"/>
      <c r="S37" s="11" t="n"/>
      <c r="T37" s="11" t="n"/>
      <c r="U37" s="11" t="n"/>
      <c r="V37" s="14">
        <f>'Your scenario'!L7</f>
        <v/>
      </c>
      <c r="W37" s="14">
        <f>'Your scenario'!L20</f>
        <v/>
      </c>
      <c r="X37" s="13">
        <f>W37/F37</f>
        <v/>
      </c>
    </row>
    <row r="38">
      <c r="A38" s="8" t="inlineStr">
        <is>
          <t>2038</t>
        </is>
      </c>
      <c r="B38" s="8" t="inlineStr">
        <is>
          <t>2037-38</t>
        </is>
      </c>
      <c r="C38" s="9">
        <f>VALUE(A38)-6</f>
        <v/>
      </c>
      <c r="D38" s="8">
        <f>TEXT(VALUE(A38)-18,"0")&amp;"-"&amp;TEXT(VALUE(A38)-6,"0")</f>
        <v/>
      </c>
      <c r="E38" s="10">
        <f>INDEX(Inputs!$B$26:$B$80,MATCH(C38,Inputs!$A$26:$A$80,0))</f>
        <v/>
      </c>
      <c r="F38" s="10">
        <f>SUMIFS(Inputs!$B$26:$B$80,Inputs!$A$26:$A$80,"&gt;="&amp;(VALUE(A38)-18),Inputs!$A$26:$A$80,"&lt;="&amp;(VALUE(A38)-6))</f>
        <v/>
      </c>
      <c r="G38" s="11" t="n"/>
      <c r="H38" s="11" t="n"/>
      <c r="I38" s="11" t="n"/>
      <c r="J38" s="11" t="n"/>
      <c r="K38" s="11" t="n"/>
      <c r="L38" s="11" t="n"/>
      <c r="M38" s="11" t="n"/>
      <c r="N38" s="11" t="n"/>
      <c r="O38" s="12" t="n">
        <v>382</v>
      </c>
      <c r="P38" s="12" t="n">
        <v>5484</v>
      </c>
      <c r="Q38" s="13">
        <f>P38/F38</f>
        <v/>
      </c>
      <c r="R38" s="11" t="n"/>
      <c r="S38" s="11" t="n"/>
      <c r="T38" s="11" t="n"/>
      <c r="U38" s="11" t="n"/>
      <c r="V38" s="14">
        <f>'Your scenario'!M7</f>
        <v/>
      </c>
      <c r="W38" s="14">
        <f>'Your scenario'!M20</f>
        <v/>
      </c>
      <c r="X38" s="13">
        <f>W38/F38</f>
        <v/>
      </c>
    </row>
    <row r="39">
      <c r="A39" s="8" t="inlineStr">
        <is>
          <t>2039</t>
        </is>
      </c>
      <c r="B39" s="8" t="inlineStr">
        <is>
          <t>2038-39</t>
        </is>
      </c>
      <c r="C39" s="9">
        <f>VALUE(A39)-6</f>
        <v/>
      </c>
      <c r="D39" s="8">
        <f>TEXT(VALUE(A39)-18,"0")&amp;"-"&amp;TEXT(VALUE(A39)-6,"0")</f>
        <v/>
      </c>
      <c r="E39" s="10">
        <f>INDEX(Inputs!$B$26:$B$80,MATCH(C39,Inputs!$A$26:$A$80,0))</f>
        <v/>
      </c>
      <c r="F39" s="10">
        <f>SUMIFS(Inputs!$B$26:$B$80,Inputs!$A$26:$A$80,"&gt;="&amp;(VALUE(A39)-18),Inputs!$A$26:$A$80,"&lt;="&amp;(VALUE(A39)-6))</f>
        <v/>
      </c>
      <c r="G39" s="11" t="n"/>
      <c r="H39" s="11" t="n"/>
      <c r="I39" s="11" t="n"/>
      <c r="J39" s="11" t="n"/>
      <c r="K39" s="11" t="n"/>
      <c r="L39" s="11" t="n"/>
      <c r="M39" s="11" t="n"/>
      <c r="N39" s="11" t="n"/>
      <c r="O39" s="12" t="n">
        <v>382</v>
      </c>
      <c r="P39" s="12" t="n">
        <v>5450</v>
      </c>
      <c r="Q39" s="13">
        <f>P39/F39</f>
        <v/>
      </c>
      <c r="R39" s="11" t="n"/>
      <c r="S39" s="11" t="n"/>
      <c r="T39" s="11" t="n"/>
      <c r="U39" s="11" t="n"/>
      <c r="V39" s="14">
        <f>'Your scenario'!N7</f>
        <v/>
      </c>
      <c r="W39" s="14">
        <f>'Your scenario'!N20</f>
        <v/>
      </c>
      <c r="X39" s="13">
        <f>W39/F39</f>
        <v/>
      </c>
    </row>
    <row r="40">
      <c r="A40" s="8" t="inlineStr">
        <is>
          <t>2040</t>
        </is>
      </c>
      <c r="B40" s="8" t="inlineStr">
        <is>
          <t>2039-40</t>
        </is>
      </c>
      <c r="C40" s="9">
        <f>VALUE(A40)-6</f>
        <v/>
      </c>
      <c r="D40" s="8">
        <f>TEXT(VALUE(A40)-18,"0")&amp;"-"&amp;TEXT(VALUE(A40)-6,"0")</f>
        <v/>
      </c>
      <c r="E40" s="10">
        <f>INDEX(Inputs!$B$26:$B$80,MATCH(C40,Inputs!$A$26:$A$80,0))</f>
        <v/>
      </c>
      <c r="F40" s="10">
        <f>SUMIFS(Inputs!$B$26:$B$80,Inputs!$A$26:$A$80,"&gt;="&amp;(VALUE(A40)-18),Inputs!$A$26:$A$80,"&lt;="&amp;(VALUE(A40)-6))</f>
        <v/>
      </c>
      <c r="G40" s="11" t="n"/>
      <c r="H40" s="11" t="n"/>
      <c r="I40" s="11" t="n"/>
      <c r="J40" s="11" t="n"/>
      <c r="K40" s="11" t="n"/>
      <c r="L40" s="11" t="n"/>
      <c r="M40" s="11" t="n"/>
      <c r="N40" s="11" t="n"/>
      <c r="O40" s="12" t="n">
        <v>382</v>
      </c>
      <c r="P40" s="12" t="n">
        <v>5415</v>
      </c>
      <c r="Q40" s="13">
        <f>P40/F40</f>
        <v/>
      </c>
      <c r="R40" s="11" t="n"/>
      <c r="S40" s="11" t="n"/>
      <c r="T40" s="11" t="n"/>
      <c r="U40" s="11" t="n"/>
      <c r="V40" s="14">
        <f>'Your scenario'!O7</f>
        <v/>
      </c>
      <c r="W40" s="14">
        <f>'Your scenario'!O20</f>
        <v/>
      </c>
      <c r="X40" s="13">
        <f>W40/F40</f>
        <v/>
      </c>
    </row>
    <row r="42">
      <c r="A42" s="5" t="inlineStr">
        <is>
          <t>Blue: a number taken from a source. Black: a formula. Green: linked from Your scenario. Kindergarten actuals start in FY2014, the first year of NESDEC's grade history. The School Department's K per birth uses actual births, which its forecast did not know.</t>
        </is>
      </c>
    </row>
  </sheetData>
  <mergeCells count="6">
    <mergeCell ref="R3:U3"/>
    <mergeCell ref="C3:F3"/>
    <mergeCell ref="G3:J3"/>
    <mergeCell ref="K3:N3"/>
    <mergeCell ref="V3:X3"/>
    <mergeCell ref="O3:Q3"/>
  </mergeCell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K24"/>
  <sheetViews>
    <sheetView showGridLines="1" workbookViewId="0">
      <pane ySplit="9" topLeftCell="A10" activePane="bottomLeft" state="frozen"/>
      <selection pane="bottomLeft" activeCell="A1" sqref="A1"/>
    </sheetView>
  </sheetViews>
  <sheetFormatPr baseColWidth="8" defaultRowHeight="15"/>
  <cols>
    <col width="13" customWidth="1" min="1" max="1"/>
    <col width="11" customWidth="1" min="2" max="2"/>
    <col width="8" customWidth="1" min="3" max="3"/>
    <col width="11" customWidth="1" min="4" max="4"/>
    <col width="12" customWidth="1" min="5" max="5"/>
    <col width="11" customWidth="1" min="6" max="6"/>
    <col width="12" customWidth="1" min="7" max="7"/>
    <col width="14" customWidth="1" min="8" max="8"/>
    <col width="12" customWidth="1" min="9" max="9"/>
    <col width="13" customWidth="1" min="10" max="10"/>
    <col width="10" customWidth="1" min="11" max="11"/>
  </cols>
  <sheetData>
    <row r="1">
      <c r="A1" s="4" t="inlineStr">
        <is>
          <t>One class, step by step: the children who start kindergarten in fall 2026 (FY2027)</t>
        </is>
      </c>
    </row>
    <row r="3" ht="32" customHeight="1">
      <c r="A3" s="2" t="inlineStr">
        <is>
          <t>These children were mostly born in 2021, when Brookline residents had 491 babies.</t>
        </is>
      </c>
    </row>
    <row r="4" ht="32" customHeight="1">
      <c r="A4" s="2" t="inlineStr">
        <is>
          <t>Kindergarten: NESDEC multiplies those births by its kindergarten ratio, about 0.845: 491 x 0.845 = 415.</t>
        </is>
      </c>
    </row>
    <row r="5" ht="32" customHeight="1">
      <c r="A5" s="2" t="inlineStr">
        <is>
          <t>Every year after, the class moves up a grade. NESDEC multiplies last year's size by a grade-to-grade ratio taken from Brookline's history: a little above 1 in the early grades, where families with young children move in, and about 0.95 from grade 5 to grade 6, when some families leave for private or other middle schools.</t>
        </is>
      </c>
    </row>
    <row r="6" ht="32" customHeight="1">
      <c r="A6" s="2" t="inlineStr">
        <is>
          <t>So 415 becomes 415 x 1.029 = 427 in grade 1, then 427 x 1.023 = 437 in grade 2, and so on. The 'Change' columns show each year's ratio. The base case follows the same steps, from NESDEC's numbers scaled up 1.7% to match the October 1, 2026 count (2021 births were already counted, so this class needs no births adjustment).</t>
        </is>
      </c>
    </row>
    <row r="7" ht="32" customHeight="1">
      <c r="A7" s="2" t="inlineStr">
        <is>
          <t>The School Department's forecast starts the same class at 507 and keeps it growing: its ratios assume more families moving in at every age. The actual kindergarten on October 1, 2026 was 410.</t>
        </is>
      </c>
    </row>
    <row r="9">
      <c r="A9" s="7" t="inlineStr">
        <is>
          <t>Fiscal year</t>
        </is>
      </c>
      <c r="B9" s="7" t="inlineStr">
        <is>
          <t>School year</t>
        </is>
      </c>
      <c r="C9" s="7" t="inlineStr">
        <is>
          <t>Grade</t>
        </is>
      </c>
      <c r="D9" s="7" t="inlineStr">
        <is>
          <t>NESDEC</t>
        </is>
      </c>
      <c r="E9" s="7" t="inlineStr">
        <is>
          <t>Change (ratio)</t>
        </is>
      </c>
      <c r="F9" s="7" t="inlineStr">
        <is>
          <t>Base case</t>
        </is>
      </c>
      <c r="G9" s="7" t="inlineStr">
        <is>
          <t>Change (ratio)</t>
        </is>
      </c>
      <c r="H9" s="7" t="inlineStr">
        <is>
          <t>School Department</t>
        </is>
      </c>
      <c r="I9" s="7" t="inlineStr">
        <is>
          <t>Change (ratio)</t>
        </is>
      </c>
      <c r="J9" s="7" t="inlineStr">
        <is>
          <t>Your scenario</t>
        </is>
      </c>
      <c r="K9" s="7" t="inlineStr">
        <is>
          <t>Actual</t>
        </is>
      </c>
    </row>
    <row r="10">
      <c r="A10" s="5" t="inlineStr">
        <is>
          <t>FY2027</t>
        </is>
      </c>
      <c r="B10" s="5" t="inlineStr">
        <is>
          <t>2026-27</t>
        </is>
      </c>
      <c r="C10" s="5" t="inlineStr">
        <is>
          <t>K</t>
        </is>
      </c>
      <c r="D10" s="15" t="n">
        <v>415</v>
      </c>
      <c r="F10" s="15" t="n">
        <v>419</v>
      </c>
      <c r="H10" s="15" t="n">
        <v>507</v>
      </c>
      <c r="J10" s="16">
        <f>'Your scenario'!B7</f>
        <v/>
      </c>
      <c r="K10" s="15" t="n">
        <v>410</v>
      </c>
    </row>
    <row r="11">
      <c r="A11" s="5" t="inlineStr">
        <is>
          <t>FY2028</t>
        </is>
      </c>
      <c r="B11" s="5" t="inlineStr">
        <is>
          <t>2027-28</t>
        </is>
      </c>
      <c r="C11" s="5" t="inlineStr">
        <is>
          <t>1</t>
        </is>
      </c>
      <c r="D11" s="15" t="n">
        <v>427</v>
      </c>
      <c r="E11" s="17">
        <f>IF(AND(ISNUMBER(D11),ISNUMBER(D10)),D11/D10,"")</f>
        <v/>
      </c>
      <c r="F11" s="15" t="n">
        <v>431</v>
      </c>
      <c r="G11" s="17">
        <f>IF(AND(ISNUMBER(F11),ISNUMBER(F10)),F11/F10,"")</f>
        <v/>
      </c>
      <c r="H11" s="15" t="n">
        <v>505</v>
      </c>
      <c r="I11" s="17">
        <f>IF(AND(ISNUMBER(H11),ISNUMBER(H10)),H11/H10,"")</f>
        <v/>
      </c>
      <c r="J11" s="16">
        <f>'Your scenario'!C8</f>
        <v/>
      </c>
    </row>
    <row r="12">
      <c r="A12" s="5" t="inlineStr">
        <is>
          <t>FY2029</t>
        </is>
      </c>
      <c r="B12" s="5" t="inlineStr">
        <is>
          <t>2028-29</t>
        </is>
      </c>
      <c r="C12" s="5" t="inlineStr">
        <is>
          <t>2</t>
        </is>
      </c>
      <c r="D12" s="15" t="n">
        <v>437</v>
      </c>
      <c r="E12" s="17">
        <f>IF(AND(ISNUMBER(D12),ISNUMBER(D11)),D12/D11,"")</f>
        <v/>
      </c>
      <c r="F12" s="15" t="n">
        <v>441</v>
      </c>
      <c r="G12" s="17">
        <f>IF(AND(ISNUMBER(F12),ISNUMBER(F11)),F12/F11,"")</f>
        <v/>
      </c>
      <c r="H12" s="15" t="n">
        <v>511</v>
      </c>
      <c r="I12" s="17">
        <f>IF(AND(ISNUMBER(H12),ISNUMBER(H11)),H12/H11,"")</f>
        <v/>
      </c>
      <c r="J12" s="16">
        <f>'Your scenario'!D9</f>
        <v/>
      </c>
    </row>
    <row r="13">
      <c r="A13" s="5" t="inlineStr">
        <is>
          <t>FY2030</t>
        </is>
      </c>
      <c r="B13" s="5" t="inlineStr">
        <is>
          <t>2029-30</t>
        </is>
      </c>
      <c r="C13" s="5" t="inlineStr">
        <is>
          <t>3</t>
        </is>
      </c>
      <c r="D13" s="15" t="n">
        <v>437</v>
      </c>
      <c r="E13" s="17">
        <f>IF(AND(ISNUMBER(D13),ISNUMBER(D12)),D13/D12,"")</f>
        <v/>
      </c>
      <c r="F13" s="15" t="n">
        <v>441</v>
      </c>
      <c r="G13" s="17">
        <f>IF(AND(ISNUMBER(F13),ISNUMBER(F12)),F13/F12,"")</f>
        <v/>
      </c>
      <c r="H13" s="15" t="n">
        <v>513</v>
      </c>
      <c r="I13" s="17">
        <f>IF(AND(ISNUMBER(H13),ISNUMBER(H12)),H13/H12,"")</f>
        <v/>
      </c>
      <c r="J13" s="16">
        <f>'Your scenario'!E10</f>
        <v/>
      </c>
    </row>
    <row r="14">
      <c r="A14" s="5" t="inlineStr">
        <is>
          <t>FY2031</t>
        </is>
      </c>
      <c r="B14" s="5" t="inlineStr">
        <is>
          <t>2030-31</t>
        </is>
      </c>
      <c r="C14" s="5" t="inlineStr">
        <is>
          <t>4</t>
        </is>
      </c>
      <c r="D14" s="15" t="n">
        <v>441</v>
      </c>
      <c r="E14" s="17">
        <f>IF(AND(ISNUMBER(D14),ISNUMBER(D13)),D14/D13,"")</f>
        <v/>
      </c>
      <c r="F14" s="15" t="n">
        <v>445</v>
      </c>
      <c r="G14" s="17">
        <f>IF(AND(ISNUMBER(F14),ISNUMBER(F13)),F14/F13,"")</f>
        <v/>
      </c>
      <c r="H14" s="15" t="n">
        <v>523</v>
      </c>
      <c r="I14" s="17">
        <f>IF(AND(ISNUMBER(H14),ISNUMBER(H13)),H14/H13,"")</f>
        <v/>
      </c>
      <c r="J14" s="16">
        <f>'Your scenario'!F11</f>
        <v/>
      </c>
    </row>
    <row r="15">
      <c r="A15" s="5" t="inlineStr">
        <is>
          <t>FY2032</t>
        </is>
      </c>
      <c r="B15" s="5" t="inlineStr">
        <is>
          <t>2031-32</t>
        </is>
      </c>
      <c r="C15" s="5" t="inlineStr">
        <is>
          <t>5</t>
        </is>
      </c>
      <c r="D15" s="15" t="n">
        <v>441</v>
      </c>
      <c r="E15" s="17">
        <f>IF(AND(ISNUMBER(D15),ISNUMBER(D14)),D15/D14,"")</f>
        <v/>
      </c>
      <c r="F15" s="15" t="n">
        <v>445</v>
      </c>
      <c r="G15" s="17">
        <f>IF(AND(ISNUMBER(F15),ISNUMBER(F14)),F15/F14,"")</f>
        <v/>
      </c>
      <c r="H15" s="15" t="n">
        <v>535</v>
      </c>
      <c r="I15" s="17">
        <f>IF(AND(ISNUMBER(H15),ISNUMBER(H14)),H15/H14,"")</f>
        <v/>
      </c>
      <c r="J15" s="16">
        <f>'Your scenario'!G12</f>
        <v/>
      </c>
    </row>
    <row r="16">
      <c r="A16" s="5" t="inlineStr">
        <is>
          <t>FY2033</t>
        </is>
      </c>
      <c r="B16" s="5" t="inlineStr">
        <is>
          <t>2032-33</t>
        </is>
      </c>
      <c r="C16" s="5" t="inlineStr">
        <is>
          <t>6</t>
        </is>
      </c>
      <c r="D16" s="15" t="n">
        <v>419</v>
      </c>
      <c r="E16" s="17">
        <f>IF(AND(ISNUMBER(D16),ISNUMBER(D15)),D16/D15,"")</f>
        <v/>
      </c>
      <c r="F16" s="15" t="n">
        <v>423</v>
      </c>
      <c r="G16" s="17">
        <f>IF(AND(ISNUMBER(F16),ISNUMBER(F15)),F16/F15,"")</f>
        <v/>
      </c>
      <c r="H16" s="15" t="n">
        <v>530</v>
      </c>
      <c r="I16" s="17">
        <f>IF(AND(ISNUMBER(H16),ISNUMBER(H15)),H16/H15,"")</f>
        <v/>
      </c>
      <c r="J16" s="16">
        <f>'Your scenario'!H13</f>
        <v/>
      </c>
    </row>
    <row r="17">
      <c r="A17" s="5" t="inlineStr">
        <is>
          <t>FY2034</t>
        </is>
      </c>
      <c r="B17" s="5" t="inlineStr">
        <is>
          <t>2033-34</t>
        </is>
      </c>
      <c r="C17" s="5" t="inlineStr">
        <is>
          <t>7</t>
        </is>
      </c>
      <c r="D17" s="15" t="n">
        <v>417</v>
      </c>
      <c r="E17" s="17">
        <f>IF(AND(ISNUMBER(D17),ISNUMBER(D16)),D17/D16,"")</f>
        <v/>
      </c>
      <c r="F17" s="15" t="n">
        <v>421</v>
      </c>
      <c r="G17" s="17">
        <f>IF(AND(ISNUMBER(F17),ISNUMBER(F16)),F17/F16,"")</f>
        <v/>
      </c>
      <c r="H17" s="15" t="n">
        <v>544</v>
      </c>
      <c r="I17" s="17">
        <f>IF(AND(ISNUMBER(H17),ISNUMBER(H16)),H17/H16,"")</f>
        <v/>
      </c>
      <c r="J17" s="16">
        <f>'Your scenario'!I14</f>
        <v/>
      </c>
    </row>
    <row r="18">
      <c r="A18" s="5" t="inlineStr">
        <is>
          <t>FY2035</t>
        </is>
      </c>
      <c r="B18" s="5" t="inlineStr">
        <is>
          <t>2034-35</t>
        </is>
      </c>
      <c r="C18" s="5" t="inlineStr">
        <is>
          <t>8</t>
        </is>
      </c>
      <c r="E18" s="17">
        <f>IF(AND(ISNUMBER(D18),ISNUMBER(D17)),D18/D17,"")</f>
        <v/>
      </c>
      <c r="F18" s="15" t="n">
        <v>418</v>
      </c>
      <c r="G18" s="17">
        <f>IF(AND(ISNUMBER(F18),ISNUMBER(F17)),F18/F17,"")</f>
        <v/>
      </c>
      <c r="I18" s="17">
        <f>IF(AND(ISNUMBER(H18),ISNUMBER(H17)),H18/H17,"")</f>
        <v/>
      </c>
      <c r="J18" s="16">
        <f>'Your scenario'!J15</f>
        <v/>
      </c>
    </row>
    <row r="19">
      <c r="A19" s="5" t="inlineStr">
        <is>
          <t>FY2036</t>
        </is>
      </c>
      <c r="B19" s="5" t="inlineStr">
        <is>
          <t>2035-36</t>
        </is>
      </c>
      <c r="C19" s="5" t="inlineStr">
        <is>
          <t>9</t>
        </is>
      </c>
      <c r="E19" s="17">
        <f>IF(AND(ISNUMBER(D19),ISNUMBER(D18)),D19/D18,"")</f>
        <v/>
      </c>
      <c r="F19" s="15" t="n">
        <v>417</v>
      </c>
      <c r="G19" s="17">
        <f>IF(AND(ISNUMBER(F19),ISNUMBER(F18)),F19/F18,"")</f>
        <v/>
      </c>
      <c r="I19" s="17">
        <f>IF(AND(ISNUMBER(H19),ISNUMBER(H18)),H19/H18,"")</f>
        <v/>
      </c>
      <c r="J19" s="16">
        <f>'Your scenario'!K16</f>
        <v/>
      </c>
    </row>
    <row r="20">
      <c r="A20" s="5" t="inlineStr">
        <is>
          <t>FY2037</t>
        </is>
      </c>
      <c r="B20" s="5" t="inlineStr">
        <is>
          <t>2036-37</t>
        </is>
      </c>
      <c r="C20" s="5" t="inlineStr">
        <is>
          <t>10</t>
        </is>
      </c>
      <c r="E20" s="17">
        <f>IF(AND(ISNUMBER(D20),ISNUMBER(D19)),D20/D19,"")</f>
        <v/>
      </c>
      <c r="F20" s="15" t="n">
        <v>422</v>
      </c>
      <c r="G20" s="17">
        <f>IF(AND(ISNUMBER(F20),ISNUMBER(F19)),F20/F19,"")</f>
        <v/>
      </c>
      <c r="I20" s="17">
        <f>IF(AND(ISNUMBER(H20),ISNUMBER(H19)),H20/H19,"")</f>
        <v/>
      </c>
      <c r="J20" s="16">
        <f>'Your scenario'!L17</f>
        <v/>
      </c>
    </row>
    <row r="21">
      <c r="A21" s="5" t="inlineStr">
        <is>
          <t>FY2038</t>
        </is>
      </c>
      <c r="B21" s="5" t="inlineStr">
        <is>
          <t>2037-38</t>
        </is>
      </c>
      <c r="C21" s="5" t="inlineStr">
        <is>
          <t>11</t>
        </is>
      </c>
      <c r="E21" s="17">
        <f>IF(AND(ISNUMBER(D21),ISNUMBER(D20)),D21/D20,"")</f>
        <v/>
      </c>
      <c r="F21" s="15" t="n">
        <v>422</v>
      </c>
      <c r="G21" s="17">
        <f>IF(AND(ISNUMBER(F21),ISNUMBER(F20)),F21/F20,"")</f>
        <v/>
      </c>
      <c r="I21" s="17">
        <f>IF(AND(ISNUMBER(H21),ISNUMBER(H20)),H21/H20,"")</f>
        <v/>
      </c>
      <c r="J21" s="16">
        <f>'Your scenario'!M18</f>
        <v/>
      </c>
    </row>
    <row r="22">
      <c r="A22" s="5" t="inlineStr">
        <is>
          <t>FY2039</t>
        </is>
      </c>
      <c r="B22" s="5" t="inlineStr">
        <is>
          <t>2038-39</t>
        </is>
      </c>
      <c r="C22" s="5" t="inlineStr">
        <is>
          <t>12</t>
        </is>
      </c>
      <c r="E22" s="17">
        <f>IF(AND(ISNUMBER(D22),ISNUMBER(D21)),D22/D21,"")</f>
        <v/>
      </c>
      <c r="F22" s="15" t="n">
        <v>426</v>
      </c>
      <c r="G22" s="17">
        <f>IF(AND(ISNUMBER(F22),ISNUMBER(F21)),F22/F21,"")</f>
        <v/>
      </c>
      <c r="I22" s="17">
        <f>IF(AND(ISNUMBER(H22),ISNUMBER(H21)),H22/H21,"")</f>
        <v/>
      </c>
      <c r="J22" s="16">
        <f>'Your scenario'!N19</f>
        <v/>
      </c>
    </row>
    <row r="24" ht="45" customHeight="1">
      <c r="A24" s="18" t="inlineStr">
        <is>
          <t>Kindergarten row: NESDEC's 415 = 491 births x 0.845. Your scenario's kindergarten starts from the October 1, 2026 count (410) and follows the ratios on Inputs. Past FY2034 only the base case and Your scenario continue; the base case extends NESDEC's table with its average ratios.</t>
        </is>
      </c>
    </row>
  </sheetData>
  <mergeCells count="6">
    <mergeCell ref="A6:K6"/>
    <mergeCell ref="A4:K4"/>
    <mergeCell ref="A3:K3"/>
    <mergeCell ref="A7:K7"/>
    <mergeCell ref="A24:K24"/>
    <mergeCell ref="A5:K5"/>
  </mergeCell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E80"/>
  <sheetViews>
    <sheetView showGridLines="1" workbookViewId="0">
      <pane ySplit="8" topLeftCell="A9" activePane="bottomLeft" state="frozen"/>
      <selection pane="bottomLeft" activeCell="A1" sqref="A1"/>
    </sheetView>
  </sheetViews>
  <sheetFormatPr baseColWidth="8" defaultRowHeight="15"/>
  <cols>
    <col width="52" customWidth="1" min="1" max="1"/>
    <col width="18" customWidth="1" min="2" max="2"/>
    <col width="60" customWidth="1" min="3" max="3"/>
    <col width="22" customWidth="1" min="4" max="4"/>
    <col width="22" customWidth="1" min="5" max="5"/>
  </cols>
  <sheetData>
    <row r="1">
      <c r="A1" s="4" t="inlineStr">
        <is>
          <t>Inputs (blue cells can be changed; Your scenario recalculates)</t>
        </is>
      </c>
    </row>
    <row r="3">
      <c r="A3" s="19" t="inlineStr">
        <is>
          <t>Births a year from 2025 on (not yet counted)</t>
        </is>
      </c>
      <c r="B3" s="20" t="n">
        <v>449</v>
      </c>
    </row>
    <row r="4">
      <c r="A4" s="19" t="inlineStr">
        <is>
          <t>Kindergartners per birth six years earlier</t>
        </is>
      </c>
      <c r="B4" s="21" t="n">
        <v>0.845</v>
      </c>
    </row>
    <row r="5">
      <c r="A5" s="19" t="inlineStr">
        <is>
          <t>Pre-kindergarten (held level)</t>
        </is>
      </c>
      <c r="B5" s="20" t="n">
        <v>257</v>
      </c>
    </row>
    <row r="7">
      <c r="A7" s="19" t="inlineStr">
        <is>
          <t>Grade-to-grade ratios: next year's grade / this year's previous grade</t>
        </is>
      </c>
    </row>
    <row r="8">
      <c r="A8" s="7" t="inlineStr">
        <is>
          <t>Move</t>
        </is>
      </c>
      <c r="B8" s="7" t="inlineStr">
        <is>
          <t>Ratio used (input)</t>
        </is>
      </c>
      <c r="C8" s="7" t="inlineStr">
        <is>
          <t>NESDEC's forecast ratio</t>
        </is>
      </c>
      <c r="D8" s="7" t="inlineStr">
        <is>
          <t>Actual average FY2015-19</t>
        </is>
      </c>
      <c r="E8" s="7" t="inlineStr">
        <is>
          <t>Actual average FY2022-26</t>
        </is>
      </c>
    </row>
    <row r="9">
      <c r="A9" s="5" t="inlineStr">
        <is>
          <t>K to 1</t>
        </is>
      </c>
      <c r="B9" s="21" t="n">
        <v>1.03</v>
      </c>
      <c r="C9" s="17" t="n">
        <v>1.03</v>
      </c>
      <c r="D9" s="17" t="n">
        <v>1.0022</v>
      </c>
      <c r="E9" s="17" t="n">
        <v>1.0329</v>
      </c>
    </row>
    <row r="10">
      <c r="A10" s="5" t="inlineStr">
        <is>
          <t>1 to 2</t>
        </is>
      </c>
      <c r="B10" s="21" t="n">
        <v>1.0239</v>
      </c>
      <c r="C10" s="17" t="n">
        <v>1.0239</v>
      </c>
      <c r="D10" s="17" t="n">
        <v>0.9942</v>
      </c>
      <c r="E10" s="17" t="n">
        <v>1.0264</v>
      </c>
    </row>
    <row r="11">
      <c r="A11" s="5" t="inlineStr">
        <is>
          <t>2 to 3</t>
        </is>
      </c>
      <c r="B11" s="21" t="n">
        <v>1</v>
      </c>
      <c r="C11" s="17" t="n">
        <v>1</v>
      </c>
      <c r="D11" s="17" t="n">
        <v>1.0183</v>
      </c>
      <c r="E11" s="17" t="n">
        <v>0.9973</v>
      </c>
    </row>
    <row r="12">
      <c r="A12" s="5" t="inlineStr">
        <is>
          <t>3 to 4</t>
        </is>
      </c>
      <c r="B12" s="21" t="n">
        <v>1.0098</v>
      </c>
      <c r="C12" s="17" t="n">
        <v>1.0098</v>
      </c>
      <c r="D12" s="17" t="n">
        <v>0.9749</v>
      </c>
      <c r="E12" s="17" t="n">
        <v>1.006</v>
      </c>
    </row>
    <row r="13">
      <c r="A13" s="5" t="inlineStr">
        <is>
          <t>4 to 5</t>
        </is>
      </c>
      <c r="B13" s="21" t="n">
        <v>1</v>
      </c>
      <c r="C13" s="17" t="n">
        <v>1</v>
      </c>
      <c r="D13" s="17" t="n">
        <v>0.9871</v>
      </c>
      <c r="E13" s="17" t="n">
        <v>0.9939</v>
      </c>
    </row>
    <row r="14">
      <c r="A14" s="5" t="inlineStr">
        <is>
          <t>5 to 6</t>
        </is>
      </c>
      <c r="B14" s="21" t="n">
        <v>0.9510999999999999</v>
      </c>
      <c r="C14" s="17" t="n">
        <v>0.9510999999999999</v>
      </c>
      <c r="D14" s="17" t="n">
        <v>0.9854000000000001</v>
      </c>
      <c r="E14" s="17" t="n">
        <v>0.9687</v>
      </c>
    </row>
    <row r="15">
      <c r="A15" s="5" t="inlineStr">
        <is>
          <t>6 to 7</t>
        </is>
      </c>
      <c r="B15" s="21" t="n">
        <v>0.9949</v>
      </c>
      <c r="C15" s="17" t="n">
        <v>0.9949</v>
      </c>
      <c r="D15" s="17" t="n">
        <v>0.9802</v>
      </c>
      <c r="E15" s="17" t="n">
        <v>1.0005</v>
      </c>
    </row>
    <row r="16">
      <c r="A16" s="5" t="inlineStr">
        <is>
          <t>7 to 8</t>
        </is>
      </c>
      <c r="B16" s="21" t="n">
        <v>0.9949</v>
      </c>
      <c r="C16" s="17" t="n">
        <v>0.9949</v>
      </c>
      <c r="D16" s="17" t="n">
        <v>0.9816</v>
      </c>
      <c r="E16" s="17" t="n">
        <v>1.005</v>
      </c>
    </row>
    <row r="17">
      <c r="A17" s="5" t="inlineStr">
        <is>
          <t>8 to 9</t>
        </is>
      </c>
      <c r="B17" s="21" t="n">
        <v>0.996</v>
      </c>
      <c r="C17" s="17" t="n">
        <v>0.996</v>
      </c>
      <c r="D17" s="17" t="n">
        <v>0.99</v>
      </c>
      <c r="E17" s="17" t="n">
        <v>1.0107</v>
      </c>
    </row>
    <row r="18">
      <c r="A18" s="5" t="inlineStr">
        <is>
          <t>9 to 10</t>
        </is>
      </c>
      <c r="B18" s="21" t="n">
        <v>1.0123</v>
      </c>
      <c r="C18" s="17" t="n">
        <v>1.0123</v>
      </c>
      <c r="D18" s="17" t="n">
        <v>1.0222</v>
      </c>
      <c r="E18" s="17" t="n">
        <v>1.0174</v>
      </c>
    </row>
    <row r="19">
      <c r="A19" s="5" t="inlineStr">
        <is>
          <t>10 to 11</t>
        </is>
      </c>
      <c r="B19" s="21" t="n">
        <v>1</v>
      </c>
      <c r="C19" s="17" t="n">
        <v>1</v>
      </c>
      <c r="D19" s="17" t="n">
        <v>0.9757</v>
      </c>
      <c r="E19" s="17" t="n">
        <v>1.0021</v>
      </c>
    </row>
    <row r="20">
      <c r="A20" s="5" t="inlineStr">
        <is>
          <t>11 to 12</t>
        </is>
      </c>
      <c r="B20" s="21" t="n">
        <v>1.0095</v>
      </c>
      <c r="C20" s="17" t="n">
        <v>1.0095</v>
      </c>
      <c r="D20" s="17" t="n">
        <v>1.0122</v>
      </c>
      <c r="E20" s="17" t="n">
        <v>1.0029</v>
      </c>
    </row>
    <row r="22" ht="30" customHeight="1">
      <c r="A22" s="18" t="inlineStr">
        <is>
          <t>A ratio above 1 means more children of that age move into Brookline (or into the public schools) than leave; below 1, more leave. The ratios used start at NESDEC's.</t>
        </is>
      </c>
    </row>
    <row r="24">
      <c r="A24" s="19" t="inlineStr">
        <is>
          <t>Births by calendar year</t>
        </is>
      </c>
    </row>
    <row r="25">
      <c r="A25" s="7" t="inlineStr">
        <is>
          <t>Year</t>
        </is>
      </c>
      <c r="B25" s="7" t="inlineStr">
        <is>
          <t>Births used</t>
        </is>
      </c>
      <c r="C25" s="7" t="inlineStr">
        <is>
          <t>Source</t>
        </is>
      </c>
      <c r="D25" s="7" t="inlineStr">
        <is>
          <t>NESDEC's 2023 estimate</t>
        </is>
      </c>
      <c r="E25" s="7" t="inlineStr">
        <is>
          <t>Births used minus NESDEC</t>
        </is>
      </c>
    </row>
    <row r="26">
      <c r="A26" s="22" t="n">
        <v>1980</v>
      </c>
      <c r="B26" s="23" t="n">
        <v>433</v>
      </c>
      <c r="C26" s="5" t="inlineStr">
        <is>
          <t>MA DOR DLS Municipal Databank, Number of Resident Births</t>
        </is>
      </c>
    </row>
    <row r="27">
      <c r="A27" s="22" t="n">
        <v>1981</v>
      </c>
      <c r="B27" s="23" t="n">
        <v>486</v>
      </c>
      <c r="C27" s="5" t="inlineStr">
        <is>
          <t>MA DOR DLS Municipal Databank, Number of Resident Births</t>
        </is>
      </c>
    </row>
    <row r="28">
      <c r="A28" s="22" t="n">
        <v>1982</v>
      </c>
      <c r="B28" s="23" t="n">
        <v>493</v>
      </c>
      <c r="C28" s="5" t="inlineStr">
        <is>
          <t>MA DOR DLS Municipal Databank, Number of Resident Births</t>
        </is>
      </c>
    </row>
    <row r="29">
      <c r="A29" s="22" t="n">
        <v>1983</v>
      </c>
      <c r="B29" s="23" t="n">
        <v>533</v>
      </c>
      <c r="C29" s="5" t="inlineStr">
        <is>
          <t>MA DOR DLS Municipal Databank, Number of Resident Births</t>
        </is>
      </c>
    </row>
    <row r="30">
      <c r="A30" s="22" t="n">
        <v>1984</v>
      </c>
      <c r="B30" s="23" t="n">
        <v>545</v>
      </c>
      <c r="C30" s="5" t="inlineStr">
        <is>
          <t>MA DOR DLS Municipal Databank, Number of Resident Births</t>
        </is>
      </c>
    </row>
    <row r="31">
      <c r="A31" s="22" t="n">
        <v>1985</v>
      </c>
      <c r="B31" s="23" t="n">
        <v>553</v>
      </c>
      <c r="C31" s="5" t="inlineStr">
        <is>
          <t>MA DOR DLS Municipal Databank, Number of Resident Births</t>
        </is>
      </c>
    </row>
    <row r="32">
      <c r="A32" s="22" t="n">
        <v>1986</v>
      </c>
      <c r="B32" s="23" t="n">
        <v>572</v>
      </c>
      <c r="C32" s="5" t="inlineStr">
        <is>
          <t>MA DOR DLS Municipal Databank, Number of Resident Births</t>
        </is>
      </c>
    </row>
    <row r="33">
      <c r="A33" s="22" t="n">
        <v>1987</v>
      </c>
      <c r="B33" s="23" t="n">
        <v>536</v>
      </c>
      <c r="C33" s="5" t="inlineStr">
        <is>
          <t>MA DOR DLS Municipal Databank, Number of Resident Births</t>
        </is>
      </c>
    </row>
    <row r="34">
      <c r="A34" s="22" t="n">
        <v>1988</v>
      </c>
      <c r="B34" s="23" t="n">
        <v>618</v>
      </c>
      <c r="C34" s="5" t="inlineStr">
        <is>
          <t>MA DOR DLS Municipal Databank, Number of Resident Births</t>
        </is>
      </c>
    </row>
    <row r="35">
      <c r="A35" s="22" t="n">
        <v>1989</v>
      </c>
      <c r="B35" s="23" t="n">
        <v>621</v>
      </c>
      <c r="C35" s="5" t="inlineStr">
        <is>
          <t>MA DOR DLS Municipal Databank, Number of Resident Births</t>
        </is>
      </c>
    </row>
    <row r="36">
      <c r="A36" s="22" t="n">
        <v>1990</v>
      </c>
      <c r="B36" s="23" t="n">
        <v>649</v>
      </c>
      <c r="C36" s="5" t="inlineStr">
        <is>
          <t>MA DOR DLS Municipal Databank, Number of Resident Births</t>
        </is>
      </c>
    </row>
    <row r="37">
      <c r="A37" s="22" t="n">
        <v>1991</v>
      </c>
      <c r="B37" s="23" t="n">
        <v>605</v>
      </c>
      <c r="C37" s="5" t="inlineStr">
        <is>
          <t>MA DOR DLS Municipal Databank, Number of Resident Births</t>
        </is>
      </c>
    </row>
    <row r="38">
      <c r="A38" s="22" t="n">
        <v>1992</v>
      </c>
      <c r="B38" s="23" t="n">
        <v>584</v>
      </c>
      <c r="C38" s="5" t="inlineStr">
        <is>
          <t>MA DOR DLS Municipal Databank, Number of Resident Births</t>
        </is>
      </c>
    </row>
    <row r="39">
      <c r="A39" s="22" t="n">
        <v>1993</v>
      </c>
      <c r="B39" s="23" t="n">
        <v>625</v>
      </c>
      <c r="C39" s="5" t="inlineStr">
        <is>
          <t>MA DOR DLS Municipal Databank, Number of Resident Births</t>
        </is>
      </c>
    </row>
    <row r="40">
      <c r="A40" s="22" t="n">
        <v>1994</v>
      </c>
      <c r="B40" s="23" t="n">
        <v>585</v>
      </c>
      <c r="C40" s="5" t="inlineStr">
        <is>
          <t>MA DOR DLS Municipal Databank, Number of Resident Births</t>
        </is>
      </c>
    </row>
    <row r="41">
      <c r="A41" s="22" t="n">
        <v>1995</v>
      </c>
      <c r="B41" s="23" t="n">
        <v>600</v>
      </c>
      <c r="C41" s="5" t="inlineStr">
        <is>
          <t>MA DOR DLS Municipal Databank, Number of Resident Births</t>
        </is>
      </c>
    </row>
    <row r="42">
      <c r="A42" s="22" t="n">
        <v>1996</v>
      </c>
      <c r="B42" s="23" t="n">
        <v>808</v>
      </c>
      <c r="C42" s="5" t="inlineStr">
        <is>
          <t>MA DOR DLS Municipal Databank, Number of Resident Births</t>
        </is>
      </c>
    </row>
    <row r="43">
      <c r="A43" s="22" t="n">
        <v>1997</v>
      </c>
      <c r="B43" s="23" t="n">
        <v>599</v>
      </c>
      <c r="C43" s="5" t="inlineStr">
        <is>
          <t>MA DOR DLS Municipal Databank, Number of Resident Births</t>
        </is>
      </c>
    </row>
    <row r="44">
      <c r="A44" s="22" t="n">
        <v>1998</v>
      </c>
      <c r="B44" s="23" t="n">
        <v>655</v>
      </c>
      <c r="C44" s="5" t="inlineStr">
        <is>
          <t>MA DOR DLS Municipal Databank, Number of Resident Births</t>
        </is>
      </c>
    </row>
    <row r="45">
      <c r="A45" s="22" t="n">
        <v>1999</v>
      </c>
      <c r="B45" s="23" t="n">
        <v>589</v>
      </c>
      <c r="C45" s="5" t="inlineStr">
        <is>
          <t>MA DOR DLS Municipal Databank, Number of Resident Births</t>
        </is>
      </c>
    </row>
    <row r="46">
      <c r="A46" s="22" t="n">
        <v>2000</v>
      </c>
      <c r="B46" s="23" t="n">
        <v>614</v>
      </c>
      <c r="C46" s="5" t="inlineStr">
        <is>
          <t>MA DOR DLS Municipal Databank, Number of Resident Births</t>
        </is>
      </c>
    </row>
    <row r="47">
      <c r="A47" s="22" t="n">
        <v>2001</v>
      </c>
      <c r="B47" s="23" t="n">
        <v>599</v>
      </c>
      <c r="C47" s="5" t="inlineStr">
        <is>
          <t>MA DOR DLS Municipal Databank, Number of Resident Births</t>
        </is>
      </c>
    </row>
    <row r="48">
      <c r="A48" s="22" t="n">
        <v>2002</v>
      </c>
      <c r="B48" s="23" t="n">
        <v>649</v>
      </c>
      <c r="C48" s="5" t="inlineStr">
        <is>
          <t>MA DOR DLS Municipal Databank, Number of Resident Births</t>
        </is>
      </c>
    </row>
    <row r="49">
      <c r="A49" s="22" t="n">
        <v>2003</v>
      </c>
      <c r="B49" s="23" t="n">
        <v>691</v>
      </c>
      <c r="C49" s="5" t="inlineStr">
        <is>
          <t>MA DOR DLS Municipal Databank, Number of Resident Births</t>
        </is>
      </c>
    </row>
    <row r="50">
      <c r="A50" s="22" t="n">
        <v>2004</v>
      </c>
      <c r="B50" s="23" t="n">
        <v>697</v>
      </c>
      <c r="C50" s="5" t="inlineStr">
        <is>
          <t>MA DOR DLS Municipal Databank, Number of Resident Births</t>
        </is>
      </c>
    </row>
    <row r="51">
      <c r="A51" s="22" t="n">
        <v>2005</v>
      </c>
      <c r="B51" s="23" t="n">
        <v>613</v>
      </c>
      <c r="C51" s="5" t="inlineStr">
        <is>
          <t>MA DOR DLS Municipal Databank, Number of Resident Births</t>
        </is>
      </c>
    </row>
    <row r="52">
      <c r="A52" s="22" t="n">
        <v>2006</v>
      </c>
      <c r="B52" s="23" t="n">
        <v>691</v>
      </c>
      <c r="C52" s="5" t="inlineStr">
        <is>
          <t>MA DOR DLS Municipal Databank, Number of Resident Births</t>
        </is>
      </c>
    </row>
    <row r="53">
      <c r="A53" s="22" t="n">
        <v>2007</v>
      </c>
      <c r="B53" s="23" t="n">
        <v>668</v>
      </c>
      <c r="C53" s="5" t="inlineStr">
        <is>
          <t>MA DOR DLS Municipal Databank, Number of Resident Births</t>
        </is>
      </c>
    </row>
    <row r="54">
      <c r="A54" s="22" t="n">
        <v>2008</v>
      </c>
      <c r="B54" s="23" t="n">
        <v>666</v>
      </c>
      <c r="C54" s="5" t="inlineStr">
        <is>
          <t>MA DOR DLS Municipal Databank, Number of Resident Births</t>
        </is>
      </c>
    </row>
    <row r="55">
      <c r="A55" s="22" t="n">
        <v>2009</v>
      </c>
      <c r="B55" s="23" t="n">
        <v>676</v>
      </c>
      <c r="C55" s="5" t="inlineStr">
        <is>
          <t>MA DOR DLS Municipal Databank, Number of Resident Births</t>
        </is>
      </c>
    </row>
    <row r="56">
      <c r="A56" s="22" t="n">
        <v>2010</v>
      </c>
      <c r="B56" s="23" t="n">
        <v>693</v>
      </c>
      <c r="C56" s="5" t="inlineStr">
        <is>
          <t>MA DOR DLS Municipal Databank, Number of Resident Births</t>
        </is>
      </c>
    </row>
    <row r="57">
      <c r="A57" s="22" t="n">
        <v>2011</v>
      </c>
      <c r="B57" s="23" t="n">
        <v>688</v>
      </c>
      <c r="C57" s="5" t="inlineStr">
        <is>
          <t>MA DOR DLS Municipal Databank, Number of Resident Births</t>
        </is>
      </c>
    </row>
    <row r="58">
      <c r="A58" s="22" t="n">
        <v>2012</v>
      </c>
      <c r="B58" s="23" t="n">
        <v>686</v>
      </c>
      <c r="C58" s="5" t="inlineStr">
        <is>
          <t>MA DOR DLS Municipal Databank, Number of Resident Births</t>
        </is>
      </c>
    </row>
    <row r="59">
      <c r="A59" s="22" t="n">
        <v>2013</v>
      </c>
      <c r="B59" s="23" t="n">
        <v>718</v>
      </c>
      <c r="C59" s="5" t="inlineStr">
        <is>
          <t>MA DOR DLS Municipal Databank, Number of Resident Births</t>
        </is>
      </c>
    </row>
    <row r="60">
      <c r="A60" s="22" t="n">
        <v>2014</v>
      </c>
      <c r="B60" s="23" t="n">
        <v>653</v>
      </c>
      <c r="C60" s="5" t="inlineStr">
        <is>
          <t>MA DOR DLS Municipal Databank, Number of Resident Births</t>
        </is>
      </c>
    </row>
    <row r="61">
      <c r="A61" s="22" t="n">
        <v>2015</v>
      </c>
      <c r="B61" s="23" t="n">
        <v>609</v>
      </c>
      <c r="C61" s="5" t="inlineStr">
        <is>
          <t>MA DPH Massachusetts Births 2015, municipal resident births table</t>
        </is>
      </c>
    </row>
    <row r="62">
      <c r="A62" s="22" t="n">
        <v>2016</v>
      </c>
      <c r="B62" s="23" t="n">
        <v>605</v>
      </c>
      <c r="C62" s="5" t="inlineStr">
        <is>
          <t>MA DPH Massachusetts Births 2016, municipal resident births table</t>
        </is>
      </c>
    </row>
    <row r="63">
      <c r="A63" s="22" t="n">
        <v>2017</v>
      </c>
      <c r="B63" s="23" t="n">
        <v>594</v>
      </c>
      <c r="C63" s="5" t="inlineStr">
        <is>
          <t>MA DPH Massachusetts Births 2017, municipal resident births table</t>
        </is>
      </c>
    </row>
    <row r="64">
      <c r="A64" s="22" t="n">
        <v>2018</v>
      </c>
      <c r="B64" s="23" t="n">
        <v>571</v>
      </c>
      <c r="C64" s="5" t="inlineStr">
        <is>
          <t>MA DPH Massachusetts Births 2018, municipal resident births table</t>
        </is>
      </c>
      <c r="D64" s="23" t="n">
        <v>571</v>
      </c>
      <c r="E64" s="24">
        <f>B64-D64</f>
        <v/>
      </c>
    </row>
    <row r="65">
      <c r="A65" s="22" t="n">
        <v>2019</v>
      </c>
      <c r="B65" s="23" t="n">
        <v>581</v>
      </c>
      <c r="C65" s="5" t="inlineStr">
        <is>
          <t>MA DPH Massachusetts Births 2019, municipal resident births table</t>
        </is>
      </c>
      <c r="D65" s="23" t="n">
        <v>581</v>
      </c>
      <c r="E65" s="24">
        <f>B65-D65</f>
        <v/>
      </c>
    </row>
    <row r="66">
      <c r="A66" s="22" t="n">
        <v>2020</v>
      </c>
      <c r="B66" s="23" t="n">
        <v>487</v>
      </c>
      <c r="C66" s="5" t="inlineStr">
        <is>
          <t>MA DPH Massachusetts Births 2020, municipal resident births table</t>
        </is>
      </c>
      <c r="D66" s="23" t="n">
        <v>487</v>
      </c>
      <c r="E66" s="24">
        <f>B66-D66</f>
        <v/>
      </c>
    </row>
    <row r="67">
      <c r="A67" s="22" t="n">
        <v>2021</v>
      </c>
      <c r="B67" s="23" t="n">
        <v>491</v>
      </c>
      <c r="C67" s="5" t="inlineStr">
        <is>
          <t>MA DPH Massachusetts Births 2021, municipal resident births table</t>
        </is>
      </c>
      <c r="D67" s="23" t="n">
        <v>491</v>
      </c>
      <c r="E67" s="24">
        <f>B67-D67</f>
        <v/>
      </c>
    </row>
    <row r="68">
      <c r="A68" s="22" t="n">
        <v>2022</v>
      </c>
      <c r="B68" s="23" t="n">
        <v>482</v>
      </c>
      <c r="C68" s="5" t="inlineStr">
        <is>
          <t>MA DPH Massachusetts Births 2022, municipal resident births table</t>
        </is>
      </c>
      <c r="D68" s="23" t="n">
        <v>459</v>
      </c>
      <c r="E68" s="24">
        <f>B68-D68</f>
        <v/>
      </c>
    </row>
    <row r="69">
      <c r="A69" s="22" t="n">
        <v>2023</v>
      </c>
      <c r="B69" s="23" t="n">
        <v>422</v>
      </c>
      <c r="C69" s="5" t="inlineStr">
        <is>
          <t>MA DPH Massachusetts Births 2023, municipal resident births table</t>
        </is>
      </c>
      <c r="D69" s="23" t="n">
        <v>518</v>
      </c>
      <c r="E69" s="24">
        <f>B69-D69</f>
        <v/>
      </c>
    </row>
    <row r="70">
      <c r="A70" s="22" t="n">
        <v>2024</v>
      </c>
      <c r="B70" s="23" t="n">
        <v>443</v>
      </c>
      <c r="C70" s="5" t="inlineStr">
        <is>
          <t>Town Clerk, Brookline 2024 Annual Town Report, p.37</t>
        </is>
      </c>
      <c r="D70" s="23" t="n">
        <v>507</v>
      </c>
      <c r="E70" s="24">
        <f>B70-D70</f>
        <v/>
      </c>
    </row>
    <row r="71">
      <c r="A71" s="22" t="n">
        <v>2025</v>
      </c>
      <c r="B71" s="22">
        <f>$B$3</f>
        <v/>
      </c>
      <c r="C71" s="5" t="inlineStr">
        <is>
          <t>Assumption: the input in B3 (counted: 423, Town Clerk, Brookline 2025 Annual Town Report, p.30)</t>
        </is>
      </c>
      <c r="D71" s="23" t="n">
        <v>492</v>
      </c>
      <c r="E71" s="24">
        <f>B71-D71</f>
        <v/>
      </c>
    </row>
    <row r="72">
      <c r="A72" s="22" t="n">
        <v>2026</v>
      </c>
      <c r="B72" s="22">
        <f>$B$3</f>
        <v/>
      </c>
      <c r="C72" s="5" t="inlineStr">
        <is>
          <t>Assumption: the input in B3</t>
        </is>
      </c>
      <c r="D72" s="23" t="n">
        <v>493</v>
      </c>
      <c r="E72" s="24">
        <f>B72-D72</f>
        <v/>
      </c>
    </row>
    <row r="73">
      <c r="A73" s="22" t="n">
        <v>2027</v>
      </c>
      <c r="B73" s="22">
        <f>$B$3</f>
        <v/>
      </c>
      <c r="C73" s="5" t="inlineStr">
        <is>
          <t>Assumption: the input in B3</t>
        </is>
      </c>
      <c r="D73" s="23" t="n">
        <v>494</v>
      </c>
      <c r="E73" s="24">
        <f>B73-D73</f>
        <v/>
      </c>
    </row>
    <row r="74">
      <c r="A74" s="22" t="n">
        <v>2028</v>
      </c>
      <c r="B74" s="22">
        <f>$B$3</f>
        <v/>
      </c>
      <c r="C74" s="5" t="inlineStr">
        <is>
          <t>Assumption: the input in B3</t>
        </is>
      </c>
      <c r="D74" s="23" t="n">
        <v>501</v>
      </c>
      <c r="E74" s="24">
        <f>B74-D74</f>
        <v/>
      </c>
    </row>
    <row r="75">
      <c r="A75" s="22" t="n">
        <v>2029</v>
      </c>
      <c r="B75" s="22">
        <f>$B$3</f>
        <v/>
      </c>
      <c r="C75" s="5" t="inlineStr">
        <is>
          <t>Assumption: the input in B3</t>
        </is>
      </c>
    </row>
    <row r="76">
      <c r="A76" s="22" t="n">
        <v>2030</v>
      </c>
      <c r="B76" s="22">
        <f>$B$3</f>
        <v/>
      </c>
      <c r="C76" s="5" t="inlineStr">
        <is>
          <t>Assumption: the input in B3</t>
        </is>
      </c>
    </row>
    <row r="77">
      <c r="A77" s="22" t="n">
        <v>2031</v>
      </c>
      <c r="B77" s="22">
        <f>$B$3</f>
        <v/>
      </c>
      <c r="C77" s="5" t="inlineStr">
        <is>
          <t>Assumption: the input in B3</t>
        </is>
      </c>
    </row>
    <row r="78">
      <c r="A78" s="22" t="n">
        <v>2032</v>
      </c>
      <c r="B78" s="22">
        <f>$B$3</f>
        <v/>
      </c>
      <c r="C78" s="5" t="inlineStr">
        <is>
          <t>Assumption: the input in B3</t>
        </is>
      </c>
    </row>
    <row r="79">
      <c r="A79" s="22" t="n">
        <v>2033</v>
      </c>
      <c r="B79" s="22">
        <f>$B$3</f>
        <v/>
      </c>
      <c r="C79" s="5" t="inlineStr">
        <is>
          <t>Assumption: the input in B3</t>
        </is>
      </c>
    </row>
    <row r="80">
      <c r="A80" s="22" t="n">
        <v>2034</v>
      </c>
      <c r="B80" s="22">
        <f>$B$3</f>
        <v/>
      </c>
      <c r="C80" s="5" t="inlineStr">
        <is>
          <t>Assumption: the input in B3</t>
        </is>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O27"/>
  <sheetViews>
    <sheetView showGridLines="1" workbookViewId="0">
      <pane xSplit="1" ySplit="5" topLeftCell="B6" activePane="bottomRight" state="frozen"/>
      <selection pane="topRight"/>
      <selection pane="bottomLeft"/>
      <selection pane="bottomRight" activeCell="A1" sqref="A1"/>
    </sheetView>
  </sheetViews>
  <sheetFormatPr baseColWidth="8" defaultRowHeight="15"/>
  <cols>
    <col width="14"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s>
  <sheetData>
    <row r="1">
      <c r="A1" s="4" t="inlineStr">
        <is>
          <t>Your scenario: a live cohort model from the October 1, 2026 (FY2027) actual grades</t>
        </is>
      </c>
    </row>
    <row r="2">
      <c r="A2" s="5" t="inlineStr">
        <is>
          <t>Each year: kindergarten = births six years earlier x the kindergarten ratio; every other grade = last year's grade below x that move's ratio; PK held level. Change the blue cells on Inputs. Read a class diagonally: down one row and right one column each year.</t>
        </is>
      </c>
    </row>
    <row r="4">
      <c r="A4" s="7" t="inlineStr">
        <is>
          <t>Grade</t>
        </is>
      </c>
      <c r="B4" s="7" t="inlineStr">
        <is>
          <t>FY2027</t>
        </is>
      </c>
      <c r="C4" s="7" t="inlineStr">
        <is>
          <t>FY2028</t>
        </is>
      </c>
      <c r="D4" s="7" t="inlineStr">
        <is>
          <t>FY2029</t>
        </is>
      </c>
      <c r="E4" s="7" t="inlineStr">
        <is>
          <t>FY2030</t>
        </is>
      </c>
      <c r="F4" s="7" t="inlineStr">
        <is>
          <t>FY2031</t>
        </is>
      </c>
      <c r="G4" s="7" t="inlineStr">
        <is>
          <t>FY2032</t>
        </is>
      </c>
      <c r="H4" s="7" t="inlineStr">
        <is>
          <t>FY2033</t>
        </is>
      </c>
      <c r="I4" s="7" t="inlineStr">
        <is>
          <t>FY2034</t>
        </is>
      </c>
      <c r="J4" s="7" t="inlineStr">
        <is>
          <t>FY2035</t>
        </is>
      </c>
      <c r="K4" s="7" t="inlineStr">
        <is>
          <t>FY2036</t>
        </is>
      </c>
      <c r="L4" s="7" t="inlineStr">
        <is>
          <t>FY2037</t>
        </is>
      </c>
      <c r="M4" s="7" t="inlineStr">
        <is>
          <t>FY2038</t>
        </is>
      </c>
      <c r="N4" s="7" t="inlineStr">
        <is>
          <t>FY2039</t>
        </is>
      </c>
      <c r="O4" s="7" t="inlineStr">
        <is>
          <t>FY2040</t>
        </is>
      </c>
    </row>
    <row r="5">
      <c r="A5" s="19" t="inlineStr">
        <is>
          <t>K class born in</t>
        </is>
      </c>
      <c r="B5" s="22" t="n">
        <v>2021</v>
      </c>
      <c r="C5" s="22" t="n">
        <v>2022</v>
      </c>
      <c r="D5" s="22" t="n">
        <v>2023</v>
      </c>
      <c r="E5" s="22" t="n">
        <v>2024</v>
      </c>
      <c r="F5" s="22" t="n">
        <v>2025</v>
      </c>
      <c r="G5" s="22" t="n">
        <v>2026</v>
      </c>
      <c r="H5" s="22" t="n">
        <v>2027</v>
      </c>
      <c r="I5" s="22" t="n">
        <v>2028</v>
      </c>
      <c r="J5" s="22" t="n">
        <v>2029</v>
      </c>
      <c r="K5" s="22" t="n">
        <v>2030</v>
      </c>
      <c r="L5" s="22" t="n">
        <v>2031</v>
      </c>
      <c r="M5" s="22" t="n">
        <v>2032</v>
      </c>
      <c r="N5" s="22" t="n">
        <v>2033</v>
      </c>
      <c r="O5" s="22" t="n">
        <v>2034</v>
      </c>
    </row>
    <row r="6">
      <c r="A6" s="19" t="inlineStr">
        <is>
          <t>PK</t>
        </is>
      </c>
      <c r="B6" s="15" t="n">
        <v>232</v>
      </c>
      <c r="C6" s="25">
        <f>Inputs!$B$5</f>
        <v/>
      </c>
      <c r="D6" s="25">
        <f>Inputs!$B$5</f>
        <v/>
      </c>
      <c r="E6" s="25">
        <f>Inputs!$B$5</f>
        <v/>
      </c>
      <c r="F6" s="25">
        <f>Inputs!$B$5</f>
        <v/>
      </c>
      <c r="G6" s="25">
        <f>Inputs!$B$5</f>
        <v/>
      </c>
      <c r="H6" s="25">
        <f>Inputs!$B$5</f>
        <v/>
      </c>
      <c r="I6" s="25">
        <f>Inputs!$B$5</f>
        <v/>
      </c>
      <c r="J6" s="25">
        <f>Inputs!$B$5</f>
        <v/>
      </c>
      <c r="K6" s="25">
        <f>Inputs!$B$5</f>
        <v/>
      </c>
      <c r="L6" s="25">
        <f>Inputs!$B$5</f>
        <v/>
      </c>
      <c r="M6" s="25">
        <f>Inputs!$B$5</f>
        <v/>
      </c>
      <c r="N6" s="25">
        <f>Inputs!$B$5</f>
        <v/>
      </c>
      <c r="O6" s="25">
        <f>Inputs!$B$5</f>
        <v/>
      </c>
    </row>
    <row r="7">
      <c r="A7" s="19" t="inlineStr">
        <is>
          <t>K</t>
        </is>
      </c>
      <c r="B7" s="15" t="n">
        <v>410</v>
      </c>
      <c r="C7" s="25">
        <f>INDEX(Inputs!$B$26:$B$80,MATCH(C$5,Inputs!$A$26:$A$80,0))*Inputs!$B$4</f>
        <v/>
      </c>
      <c r="D7" s="25">
        <f>INDEX(Inputs!$B$26:$B$80,MATCH(D$5,Inputs!$A$26:$A$80,0))*Inputs!$B$4</f>
        <v/>
      </c>
      <c r="E7" s="25">
        <f>INDEX(Inputs!$B$26:$B$80,MATCH(E$5,Inputs!$A$26:$A$80,0))*Inputs!$B$4</f>
        <v/>
      </c>
      <c r="F7" s="25">
        <f>INDEX(Inputs!$B$26:$B$80,MATCH(F$5,Inputs!$A$26:$A$80,0))*Inputs!$B$4</f>
        <v/>
      </c>
      <c r="G7" s="25">
        <f>INDEX(Inputs!$B$26:$B$80,MATCH(G$5,Inputs!$A$26:$A$80,0))*Inputs!$B$4</f>
        <v/>
      </c>
      <c r="H7" s="25">
        <f>INDEX(Inputs!$B$26:$B$80,MATCH(H$5,Inputs!$A$26:$A$80,0))*Inputs!$B$4</f>
        <v/>
      </c>
      <c r="I7" s="25">
        <f>INDEX(Inputs!$B$26:$B$80,MATCH(I$5,Inputs!$A$26:$A$80,0))*Inputs!$B$4</f>
        <v/>
      </c>
      <c r="J7" s="25">
        <f>INDEX(Inputs!$B$26:$B$80,MATCH(J$5,Inputs!$A$26:$A$80,0))*Inputs!$B$4</f>
        <v/>
      </c>
      <c r="K7" s="25">
        <f>INDEX(Inputs!$B$26:$B$80,MATCH(K$5,Inputs!$A$26:$A$80,0))*Inputs!$B$4</f>
        <v/>
      </c>
      <c r="L7" s="25">
        <f>INDEX(Inputs!$B$26:$B$80,MATCH(L$5,Inputs!$A$26:$A$80,0))*Inputs!$B$4</f>
        <v/>
      </c>
      <c r="M7" s="25">
        <f>INDEX(Inputs!$B$26:$B$80,MATCH(M$5,Inputs!$A$26:$A$80,0))*Inputs!$B$4</f>
        <v/>
      </c>
      <c r="N7" s="25">
        <f>INDEX(Inputs!$B$26:$B$80,MATCH(N$5,Inputs!$A$26:$A$80,0))*Inputs!$B$4</f>
        <v/>
      </c>
      <c r="O7" s="25">
        <f>INDEX(Inputs!$B$26:$B$80,MATCH(O$5,Inputs!$A$26:$A$80,0))*Inputs!$B$4</f>
        <v/>
      </c>
    </row>
    <row r="8">
      <c r="A8" s="19" t="inlineStr">
        <is>
          <t>1</t>
        </is>
      </c>
      <c r="B8" s="15" t="n">
        <v>468</v>
      </c>
      <c r="C8" s="25">
        <f>B7*Inputs!$B$9</f>
        <v/>
      </c>
      <c r="D8" s="25">
        <f>C7*Inputs!$B$9</f>
        <v/>
      </c>
      <c r="E8" s="25">
        <f>D7*Inputs!$B$9</f>
        <v/>
      </c>
      <c r="F8" s="25">
        <f>E7*Inputs!$B$9</f>
        <v/>
      </c>
      <c r="G8" s="25">
        <f>F7*Inputs!$B$9</f>
        <v/>
      </c>
      <c r="H8" s="25">
        <f>G7*Inputs!$B$9</f>
        <v/>
      </c>
      <c r="I8" s="25">
        <f>H7*Inputs!$B$9</f>
        <v/>
      </c>
      <c r="J8" s="25">
        <f>I7*Inputs!$B$9</f>
        <v/>
      </c>
      <c r="K8" s="25">
        <f>J7*Inputs!$B$9</f>
        <v/>
      </c>
      <c r="L8" s="25">
        <f>K7*Inputs!$B$9</f>
        <v/>
      </c>
      <c r="M8" s="25">
        <f>L7*Inputs!$B$9</f>
        <v/>
      </c>
      <c r="N8" s="25">
        <f>M7*Inputs!$B$9</f>
        <v/>
      </c>
      <c r="O8" s="25">
        <f>N7*Inputs!$B$9</f>
        <v/>
      </c>
    </row>
    <row r="9">
      <c r="A9" s="19" t="inlineStr">
        <is>
          <t>2</t>
        </is>
      </c>
      <c r="B9" s="15" t="n">
        <v>480</v>
      </c>
      <c r="C9" s="25">
        <f>B8*Inputs!$B$10</f>
        <v/>
      </c>
      <c r="D9" s="25">
        <f>C8*Inputs!$B$10</f>
        <v/>
      </c>
      <c r="E9" s="25">
        <f>D8*Inputs!$B$10</f>
        <v/>
      </c>
      <c r="F9" s="25">
        <f>E8*Inputs!$B$10</f>
        <v/>
      </c>
      <c r="G9" s="25">
        <f>F8*Inputs!$B$10</f>
        <v/>
      </c>
      <c r="H9" s="25">
        <f>G8*Inputs!$B$10</f>
        <v/>
      </c>
      <c r="I9" s="25">
        <f>H8*Inputs!$B$10</f>
        <v/>
      </c>
      <c r="J9" s="25">
        <f>I8*Inputs!$B$10</f>
        <v/>
      </c>
      <c r="K9" s="25">
        <f>J8*Inputs!$B$10</f>
        <v/>
      </c>
      <c r="L9" s="25">
        <f>K8*Inputs!$B$10</f>
        <v/>
      </c>
      <c r="M9" s="25">
        <f>L8*Inputs!$B$10</f>
        <v/>
      </c>
      <c r="N9" s="25">
        <f>M8*Inputs!$B$10</f>
        <v/>
      </c>
      <c r="O9" s="25">
        <f>N8*Inputs!$B$10</f>
        <v/>
      </c>
    </row>
    <row r="10">
      <c r="A10" s="19" t="inlineStr">
        <is>
          <t>3</t>
        </is>
      </c>
      <c r="B10" s="15" t="n">
        <v>494</v>
      </c>
      <c r="C10" s="25">
        <f>B9*Inputs!$B$11</f>
        <v/>
      </c>
      <c r="D10" s="25">
        <f>C9*Inputs!$B$11</f>
        <v/>
      </c>
      <c r="E10" s="25">
        <f>D9*Inputs!$B$11</f>
        <v/>
      </c>
      <c r="F10" s="25">
        <f>E9*Inputs!$B$11</f>
        <v/>
      </c>
      <c r="G10" s="25">
        <f>F9*Inputs!$B$11</f>
        <v/>
      </c>
      <c r="H10" s="25">
        <f>G9*Inputs!$B$11</f>
        <v/>
      </c>
      <c r="I10" s="25">
        <f>H9*Inputs!$B$11</f>
        <v/>
      </c>
      <c r="J10" s="25">
        <f>I9*Inputs!$B$11</f>
        <v/>
      </c>
      <c r="K10" s="25">
        <f>J9*Inputs!$B$11</f>
        <v/>
      </c>
      <c r="L10" s="25">
        <f>K9*Inputs!$B$11</f>
        <v/>
      </c>
      <c r="M10" s="25">
        <f>L9*Inputs!$B$11</f>
        <v/>
      </c>
      <c r="N10" s="25">
        <f>M9*Inputs!$B$11</f>
        <v/>
      </c>
      <c r="O10" s="25">
        <f>N9*Inputs!$B$11</f>
        <v/>
      </c>
    </row>
    <row r="11">
      <c r="A11" s="19" t="inlineStr">
        <is>
          <t>4</t>
        </is>
      </c>
      <c r="B11" s="15" t="n">
        <v>545</v>
      </c>
      <c r="C11" s="25">
        <f>B10*Inputs!$B$12</f>
        <v/>
      </c>
      <c r="D11" s="25">
        <f>C10*Inputs!$B$12</f>
        <v/>
      </c>
      <c r="E11" s="25">
        <f>D10*Inputs!$B$12</f>
        <v/>
      </c>
      <c r="F11" s="25">
        <f>E10*Inputs!$B$12</f>
        <v/>
      </c>
      <c r="G11" s="25">
        <f>F10*Inputs!$B$12</f>
        <v/>
      </c>
      <c r="H11" s="25">
        <f>G10*Inputs!$B$12</f>
        <v/>
      </c>
      <c r="I11" s="25">
        <f>H10*Inputs!$B$12</f>
        <v/>
      </c>
      <c r="J11" s="25">
        <f>I10*Inputs!$B$12</f>
        <v/>
      </c>
      <c r="K11" s="25">
        <f>J10*Inputs!$B$12</f>
        <v/>
      </c>
      <c r="L11" s="25">
        <f>K10*Inputs!$B$12</f>
        <v/>
      </c>
      <c r="M11" s="25">
        <f>L10*Inputs!$B$12</f>
        <v/>
      </c>
      <c r="N11" s="25">
        <f>M10*Inputs!$B$12</f>
        <v/>
      </c>
      <c r="O11" s="25">
        <f>N10*Inputs!$B$12</f>
        <v/>
      </c>
    </row>
    <row r="12">
      <c r="A12" s="19" t="inlineStr">
        <is>
          <t>5</t>
        </is>
      </c>
      <c r="B12" s="15" t="n">
        <v>491</v>
      </c>
      <c r="C12" s="25">
        <f>B11*Inputs!$B$13</f>
        <v/>
      </c>
      <c r="D12" s="25">
        <f>C11*Inputs!$B$13</f>
        <v/>
      </c>
      <c r="E12" s="25">
        <f>D11*Inputs!$B$13</f>
        <v/>
      </c>
      <c r="F12" s="25">
        <f>E11*Inputs!$B$13</f>
        <v/>
      </c>
      <c r="G12" s="25">
        <f>F11*Inputs!$B$13</f>
        <v/>
      </c>
      <c r="H12" s="25">
        <f>G11*Inputs!$B$13</f>
        <v/>
      </c>
      <c r="I12" s="25">
        <f>H11*Inputs!$B$13</f>
        <v/>
      </c>
      <c r="J12" s="25">
        <f>I11*Inputs!$B$13</f>
        <v/>
      </c>
      <c r="K12" s="25">
        <f>J11*Inputs!$B$13</f>
        <v/>
      </c>
      <c r="L12" s="25">
        <f>K11*Inputs!$B$13</f>
        <v/>
      </c>
      <c r="M12" s="25">
        <f>L11*Inputs!$B$13</f>
        <v/>
      </c>
      <c r="N12" s="25">
        <f>M11*Inputs!$B$13</f>
        <v/>
      </c>
      <c r="O12" s="25">
        <f>N11*Inputs!$B$13</f>
        <v/>
      </c>
    </row>
    <row r="13">
      <c r="A13" s="19" t="inlineStr">
        <is>
          <t>6</t>
        </is>
      </c>
      <c r="B13" s="15" t="n">
        <v>542</v>
      </c>
      <c r="C13" s="25">
        <f>B12*Inputs!$B$14</f>
        <v/>
      </c>
      <c r="D13" s="25">
        <f>C12*Inputs!$B$14</f>
        <v/>
      </c>
      <c r="E13" s="25">
        <f>D12*Inputs!$B$14</f>
        <v/>
      </c>
      <c r="F13" s="25">
        <f>E12*Inputs!$B$14</f>
        <v/>
      </c>
      <c r="G13" s="25">
        <f>F12*Inputs!$B$14</f>
        <v/>
      </c>
      <c r="H13" s="25">
        <f>G12*Inputs!$B$14</f>
        <v/>
      </c>
      <c r="I13" s="25">
        <f>H12*Inputs!$B$14</f>
        <v/>
      </c>
      <c r="J13" s="25">
        <f>I12*Inputs!$B$14</f>
        <v/>
      </c>
      <c r="K13" s="25">
        <f>J12*Inputs!$B$14</f>
        <v/>
      </c>
      <c r="L13" s="25">
        <f>K12*Inputs!$B$14</f>
        <v/>
      </c>
      <c r="M13" s="25">
        <f>L12*Inputs!$B$14</f>
        <v/>
      </c>
      <c r="N13" s="25">
        <f>M12*Inputs!$B$14</f>
        <v/>
      </c>
      <c r="O13" s="25">
        <f>N12*Inputs!$B$14</f>
        <v/>
      </c>
    </row>
    <row r="14">
      <c r="A14" s="19" t="inlineStr">
        <is>
          <t>7</t>
        </is>
      </c>
      <c r="B14" s="15" t="n">
        <v>508</v>
      </c>
      <c r="C14" s="25">
        <f>B13*Inputs!$B$15</f>
        <v/>
      </c>
      <c r="D14" s="25">
        <f>C13*Inputs!$B$15</f>
        <v/>
      </c>
      <c r="E14" s="25">
        <f>D13*Inputs!$B$15</f>
        <v/>
      </c>
      <c r="F14" s="25">
        <f>E13*Inputs!$B$15</f>
        <v/>
      </c>
      <c r="G14" s="25">
        <f>F13*Inputs!$B$15</f>
        <v/>
      </c>
      <c r="H14" s="25">
        <f>G13*Inputs!$B$15</f>
        <v/>
      </c>
      <c r="I14" s="25">
        <f>H13*Inputs!$B$15</f>
        <v/>
      </c>
      <c r="J14" s="25">
        <f>I13*Inputs!$B$15</f>
        <v/>
      </c>
      <c r="K14" s="25">
        <f>J13*Inputs!$B$15</f>
        <v/>
      </c>
      <c r="L14" s="25">
        <f>K13*Inputs!$B$15</f>
        <v/>
      </c>
      <c r="M14" s="25">
        <f>L13*Inputs!$B$15</f>
        <v/>
      </c>
      <c r="N14" s="25">
        <f>M13*Inputs!$B$15</f>
        <v/>
      </c>
      <c r="O14" s="25">
        <f>N13*Inputs!$B$15</f>
        <v/>
      </c>
    </row>
    <row r="15">
      <c r="A15" s="19" t="inlineStr">
        <is>
          <t>8</t>
        </is>
      </c>
      <c r="B15" s="15" t="n">
        <v>498</v>
      </c>
      <c r="C15" s="25">
        <f>B14*Inputs!$B$16</f>
        <v/>
      </c>
      <c r="D15" s="25">
        <f>C14*Inputs!$B$16</f>
        <v/>
      </c>
      <c r="E15" s="25">
        <f>D14*Inputs!$B$16</f>
        <v/>
      </c>
      <c r="F15" s="25">
        <f>E14*Inputs!$B$16</f>
        <v/>
      </c>
      <c r="G15" s="25">
        <f>F14*Inputs!$B$16</f>
        <v/>
      </c>
      <c r="H15" s="25">
        <f>G14*Inputs!$B$16</f>
        <v/>
      </c>
      <c r="I15" s="25">
        <f>H14*Inputs!$B$16</f>
        <v/>
      </c>
      <c r="J15" s="25">
        <f>I14*Inputs!$B$16</f>
        <v/>
      </c>
      <c r="K15" s="25">
        <f>J14*Inputs!$B$16</f>
        <v/>
      </c>
      <c r="L15" s="25">
        <f>K14*Inputs!$B$16</f>
        <v/>
      </c>
      <c r="M15" s="25">
        <f>L14*Inputs!$B$16</f>
        <v/>
      </c>
      <c r="N15" s="25">
        <f>M14*Inputs!$B$16</f>
        <v/>
      </c>
      <c r="O15" s="25">
        <f>N14*Inputs!$B$16</f>
        <v/>
      </c>
    </row>
    <row r="16">
      <c r="A16" s="19" t="inlineStr">
        <is>
          <t>9</t>
        </is>
      </c>
      <c r="B16" s="15" t="n">
        <v>529</v>
      </c>
      <c r="C16" s="25">
        <f>B15*Inputs!$B$17</f>
        <v/>
      </c>
      <c r="D16" s="25">
        <f>C15*Inputs!$B$17</f>
        <v/>
      </c>
      <c r="E16" s="25">
        <f>D15*Inputs!$B$17</f>
        <v/>
      </c>
      <c r="F16" s="25">
        <f>E15*Inputs!$B$17</f>
        <v/>
      </c>
      <c r="G16" s="25">
        <f>F15*Inputs!$B$17</f>
        <v/>
      </c>
      <c r="H16" s="25">
        <f>G15*Inputs!$B$17</f>
        <v/>
      </c>
      <c r="I16" s="25">
        <f>H15*Inputs!$B$17</f>
        <v/>
      </c>
      <c r="J16" s="25">
        <f>I15*Inputs!$B$17</f>
        <v/>
      </c>
      <c r="K16" s="25">
        <f>J15*Inputs!$B$17</f>
        <v/>
      </c>
      <c r="L16" s="25">
        <f>K15*Inputs!$B$17</f>
        <v/>
      </c>
      <c r="M16" s="25">
        <f>L15*Inputs!$B$17</f>
        <v/>
      </c>
      <c r="N16" s="25">
        <f>M15*Inputs!$B$17</f>
        <v/>
      </c>
      <c r="O16" s="25">
        <f>N15*Inputs!$B$17</f>
        <v/>
      </c>
    </row>
    <row r="17">
      <c r="A17" s="19" t="inlineStr">
        <is>
          <t>10</t>
        </is>
      </c>
      <c r="B17" s="15" t="n">
        <v>502</v>
      </c>
      <c r="C17" s="25">
        <f>B16*Inputs!$B$18</f>
        <v/>
      </c>
      <c r="D17" s="25">
        <f>C16*Inputs!$B$18</f>
        <v/>
      </c>
      <c r="E17" s="25">
        <f>D16*Inputs!$B$18</f>
        <v/>
      </c>
      <c r="F17" s="25">
        <f>E16*Inputs!$B$18</f>
        <v/>
      </c>
      <c r="G17" s="25">
        <f>F16*Inputs!$B$18</f>
        <v/>
      </c>
      <c r="H17" s="25">
        <f>G16*Inputs!$B$18</f>
        <v/>
      </c>
      <c r="I17" s="25">
        <f>H16*Inputs!$B$18</f>
        <v/>
      </c>
      <c r="J17" s="25">
        <f>I16*Inputs!$B$18</f>
        <v/>
      </c>
      <c r="K17" s="25">
        <f>J16*Inputs!$B$18</f>
        <v/>
      </c>
      <c r="L17" s="25">
        <f>K16*Inputs!$B$18</f>
        <v/>
      </c>
      <c r="M17" s="25">
        <f>L16*Inputs!$B$18</f>
        <v/>
      </c>
      <c r="N17" s="25">
        <f>M16*Inputs!$B$18</f>
        <v/>
      </c>
      <c r="O17" s="25">
        <f>N16*Inputs!$B$18</f>
        <v/>
      </c>
    </row>
    <row r="18">
      <c r="A18" s="19" t="inlineStr">
        <is>
          <t>11</t>
        </is>
      </c>
      <c r="B18" s="15" t="n">
        <v>541</v>
      </c>
      <c r="C18" s="25">
        <f>B17*Inputs!$B$19</f>
        <v/>
      </c>
      <c r="D18" s="25">
        <f>C17*Inputs!$B$19</f>
        <v/>
      </c>
      <c r="E18" s="25">
        <f>D17*Inputs!$B$19</f>
        <v/>
      </c>
      <c r="F18" s="25">
        <f>E17*Inputs!$B$19</f>
        <v/>
      </c>
      <c r="G18" s="25">
        <f>F17*Inputs!$B$19</f>
        <v/>
      </c>
      <c r="H18" s="25">
        <f>G17*Inputs!$B$19</f>
        <v/>
      </c>
      <c r="I18" s="25">
        <f>H17*Inputs!$B$19</f>
        <v/>
      </c>
      <c r="J18" s="25">
        <f>I17*Inputs!$B$19</f>
        <v/>
      </c>
      <c r="K18" s="25">
        <f>J17*Inputs!$B$19</f>
        <v/>
      </c>
      <c r="L18" s="25">
        <f>K17*Inputs!$B$19</f>
        <v/>
      </c>
      <c r="M18" s="25">
        <f>L17*Inputs!$B$19</f>
        <v/>
      </c>
      <c r="N18" s="25">
        <f>M17*Inputs!$B$19</f>
        <v/>
      </c>
      <c r="O18" s="25">
        <f>N17*Inputs!$B$19</f>
        <v/>
      </c>
    </row>
    <row r="19">
      <c r="A19" s="19" t="inlineStr">
        <is>
          <t>12</t>
        </is>
      </c>
      <c r="B19" s="15" t="n">
        <v>582</v>
      </c>
      <c r="C19" s="25">
        <f>B18*Inputs!$B$20</f>
        <v/>
      </c>
      <c r="D19" s="25">
        <f>C18*Inputs!$B$20</f>
        <v/>
      </c>
      <c r="E19" s="25">
        <f>D18*Inputs!$B$20</f>
        <v/>
      </c>
      <c r="F19" s="25">
        <f>E18*Inputs!$B$20</f>
        <v/>
      </c>
      <c r="G19" s="25">
        <f>F18*Inputs!$B$20</f>
        <v/>
      </c>
      <c r="H19" s="25">
        <f>G18*Inputs!$B$20</f>
        <v/>
      </c>
      <c r="I19" s="25">
        <f>H18*Inputs!$B$20</f>
        <v/>
      </c>
      <c r="J19" s="25">
        <f>I18*Inputs!$B$20</f>
        <v/>
      </c>
      <c r="K19" s="25">
        <f>J18*Inputs!$B$20</f>
        <v/>
      </c>
      <c r="L19" s="25">
        <f>K18*Inputs!$B$20</f>
        <v/>
      </c>
      <c r="M19" s="25">
        <f>L18*Inputs!$B$20</f>
        <v/>
      </c>
      <c r="N19" s="25">
        <f>M18*Inputs!$B$20</f>
        <v/>
      </c>
      <c r="O19" s="25">
        <f>N18*Inputs!$B$20</f>
        <v/>
      </c>
    </row>
    <row r="20">
      <c r="A20" s="19" t="inlineStr">
        <is>
          <t>Total PK-12</t>
        </is>
      </c>
      <c r="B20" s="26">
        <f>SUM(B6:B19)</f>
        <v/>
      </c>
      <c r="C20" s="26">
        <f>SUM(C6:C19)</f>
        <v/>
      </c>
      <c r="D20" s="26">
        <f>SUM(D6:D19)</f>
        <v/>
      </c>
      <c r="E20" s="26">
        <f>SUM(E6:E19)</f>
        <v/>
      </c>
      <c r="F20" s="26">
        <f>SUM(F6:F19)</f>
        <v/>
      </c>
      <c r="G20" s="26">
        <f>SUM(G6:G19)</f>
        <v/>
      </c>
      <c r="H20" s="26">
        <f>SUM(H6:H19)</f>
        <v/>
      </c>
      <c r="I20" s="26">
        <f>SUM(I6:I19)</f>
        <v/>
      </c>
      <c r="J20" s="26">
        <f>SUM(J6:J19)</f>
        <v/>
      </c>
      <c r="K20" s="26">
        <f>SUM(K6:K19)</f>
        <v/>
      </c>
      <c r="L20" s="26">
        <f>SUM(L6:L19)</f>
        <v/>
      </c>
      <c r="M20" s="26">
        <f>SUM(M6:M19)</f>
        <v/>
      </c>
      <c r="N20" s="26">
        <f>SUM(N6:N19)</f>
        <v/>
      </c>
      <c r="O20" s="26">
        <f>SUM(O6:O19)</f>
        <v/>
      </c>
    </row>
    <row r="22">
      <c r="A22" s="19" t="inlineStr">
        <is>
          <t>Compare</t>
        </is>
      </c>
    </row>
    <row r="23">
      <c r="A23" s="5" t="inlineStr">
        <is>
          <t>Base case</t>
        </is>
      </c>
      <c r="B23" s="25" t="n">
        <v>6833</v>
      </c>
      <c r="C23" s="25" t="n">
        <v>6662</v>
      </c>
      <c r="D23" s="25" t="n">
        <v>6501</v>
      </c>
      <c r="E23" s="25" t="n">
        <v>6402</v>
      </c>
      <c r="F23" s="25" t="n">
        <v>6262</v>
      </c>
      <c r="G23" s="25" t="n">
        <v>6176</v>
      </c>
      <c r="H23" s="25" t="n">
        <v>6064</v>
      </c>
      <c r="I23" s="25" t="n">
        <v>5941</v>
      </c>
      <c r="J23" s="25" t="n">
        <v>5821</v>
      </c>
      <c r="K23" s="25" t="n">
        <v>5694</v>
      </c>
      <c r="L23" s="25" t="n">
        <v>5599</v>
      </c>
      <c r="M23" s="25" t="n">
        <v>5484</v>
      </c>
      <c r="N23" s="25" t="n">
        <v>5450</v>
      </c>
      <c r="O23" s="25" t="n">
        <v>5415</v>
      </c>
    </row>
    <row r="24">
      <c r="A24" s="5" t="inlineStr">
        <is>
          <t>NESDEC</t>
        </is>
      </c>
      <c r="B24" s="25" t="n">
        <v>6774</v>
      </c>
      <c r="C24" s="25" t="n">
        <v>6585</v>
      </c>
      <c r="D24" s="25" t="n">
        <v>6506</v>
      </c>
      <c r="E24" s="25" t="n">
        <v>6464</v>
      </c>
      <c r="F24" s="25" t="n">
        <v>6365</v>
      </c>
      <c r="G24" s="25" t="n">
        <v>6303</v>
      </c>
      <c r="H24" s="25" t="n">
        <v>6217</v>
      </c>
      <c r="I24" s="25" t="n">
        <v>6127</v>
      </c>
    </row>
    <row r="25">
      <c r="A25" s="5" t="inlineStr">
        <is>
          <t>Schools'</t>
        </is>
      </c>
      <c r="B25" s="25" t="n">
        <v>6917</v>
      </c>
      <c r="C25" s="25" t="n">
        <v>6886</v>
      </c>
      <c r="D25" s="25" t="n">
        <v>6933</v>
      </c>
      <c r="E25" s="25" t="n">
        <v>7050</v>
      </c>
      <c r="F25" s="25" t="n">
        <v>7118</v>
      </c>
      <c r="G25" s="25" t="n">
        <v>7245</v>
      </c>
      <c r="H25" s="25" t="n">
        <v>7344</v>
      </c>
      <c r="I25" s="25" t="n">
        <v>7444</v>
      </c>
    </row>
    <row r="27">
      <c r="A27" s="5" t="inlineStr">
        <is>
          <t>Why this differs a little from the base case: the base case runs NESDEC's own grade table (adjusted for actual births), scales it to the October 1, 2026 count and adds the children of the Chestnut Hill homes; this sheet starts from the October 1, 2026 grades and applies the ratios directly. The October 1, 2026 grades sum to 6,822 (the reported 6,833 also counts 11 ungraded high school students).</t>
        </is>
      </c>
    </row>
  </sheetData>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P74"/>
  <sheetViews>
    <sheetView showGridLines="1" workbookViewId="0">
      <selection activeCell="A1" sqref="A1"/>
    </sheetView>
  </sheetViews>
  <sheetFormatPr baseColWidth="8" defaultRowHeight="15"/>
  <cols>
    <col width="11" customWidth="1" min="1" max="1"/>
    <col width="8"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8" customWidth="1" min="16" max="16"/>
  </cols>
  <sheetData>
    <row r="1">
      <c r="A1" s="4" t="inlineStr">
        <is>
          <t>Enrollment by grade</t>
        </is>
      </c>
    </row>
    <row r="3">
      <c r="A3" s="19" t="inlineStr">
        <is>
          <t>Actual</t>
        </is>
      </c>
    </row>
    <row r="4">
      <c r="A4" s="5" t="inlineStr">
        <is>
          <t>FY2014-FY2024 from NESDEC's historical table; FY2025-FY2026 from DESE; FY2027 from the School Department's October 1, 2026 count. Excludes ungraded and special-program students.</t>
        </is>
      </c>
    </row>
    <row r="5">
      <c r="A5" s="7" t="inlineStr">
        <is>
          <t>Fiscal year</t>
        </is>
      </c>
      <c r="B5" s="7" t="inlineStr">
        <is>
          <t>PK</t>
        </is>
      </c>
      <c r="C5" s="7" t="inlineStr">
        <is>
          <t>K</t>
        </is>
      </c>
      <c r="D5" s="7" t="inlineStr">
        <is>
          <t>1</t>
        </is>
      </c>
      <c r="E5" s="7" t="inlineStr">
        <is>
          <t>2</t>
        </is>
      </c>
      <c r="F5" s="7" t="inlineStr">
        <is>
          <t>3</t>
        </is>
      </c>
      <c r="G5" s="7" t="inlineStr">
        <is>
          <t>4</t>
        </is>
      </c>
      <c r="H5" s="7" t="inlineStr">
        <is>
          <t>5</t>
        </is>
      </c>
      <c r="I5" s="7" t="inlineStr">
        <is>
          <t>6</t>
        </is>
      </c>
      <c r="J5" s="7" t="inlineStr">
        <is>
          <t>7</t>
        </is>
      </c>
      <c r="K5" s="7" t="inlineStr">
        <is>
          <t>8</t>
        </is>
      </c>
      <c r="L5" s="7" t="inlineStr">
        <is>
          <t>9</t>
        </is>
      </c>
      <c r="M5" s="7" t="inlineStr">
        <is>
          <t>10</t>
        </is>
      </c>
      <c r="N5" s="7" t="inlineStr">
        <is>
          <t>11</t>
        </is>
      </c>
      <c r="O5" s="7" t="inlineStr">
        <is>
          <t>12</t>
        </is>
      </c>
      <c r="P5" s="7" t="inlineStr">
        <is>
          <t>Total</t>
        </is>
      </c>
    </row>
    <row r="6">
      <c r="A6" s="5" t="inlineStr">
        <is>
          <t>2014</t>
        </is>
      </c>
      <c r="B6" s="15" t="n">
        <v>259</v>
      </c>
      <c r="C6" s="15" t="n">
        <v>631</v>
      </c>
      <c r="D6" s="15" t="n">
        <v>676</v>
      </c>
      <c r="E6" s="15" t="n">
        <v>618</v>
      </c>
      <c r="F6" s="15" t="n">
        <v>539</v>
      </c>
      <c r="G6" s="15" t="n">
        <v>656</v>
      </c>
      <c r="H6" s="15" t="n">
        <v>562</v>
      </c>
      <c r="I6" s="15" t="n">
        <v>519</v>
      </c>
      <c r="J6" s="15" t="n">
        <v>533</v>
      </c>
      <c r="K6" s="15" t="n">
        <v>493</v>
      </c>
      <c r="L6" s="15" t="n">
        <v>466</v>
      </c>
      <c r="M6" s="15" t="n">
        <v>445</v>
      </c>
      <c r="N6" s="15" t="n">
        <v>475</v>
      </c>
      <c r="O6" s="15" t="n">
        <v>403</v>
      </c>
      <c r="P6" s="27">
        <f>SUM(B6:O6)</f>
        <v/>
      </c>
    </row>
    <row r="7">
      <c r="A7" s="5" t="inlineStr">
        <is>
          <t>2015</t>
        </is>
      </c>
      <c r="B7" s="15" t="n">
        <v>264</v>
      </c>
      <c r="C7" s="15" t="n">
        <v>685</v>
      </c>
      <c r="D7" s="15" t="n">
        <v>645</v>
      </c>
      <c r="E7" s="15" t="n">
        <v>685</v>
      </c>
      <c r="F7" s="15" t="n">
        <v>620</v>
      </c>
      <c r="G7" s="15" t="n">
        <v>530</v>
      </c>
      <c r="H7" s="15" t="n">
        <v>634</v>
      </c>
      <c r="I7" s="15" t="n">
        <v>541</v>
      </c>
      <c r="J7" s="15" t="n">
        <v>506</v>
      </c>
      <c r="K7" s="15" t="n">
        <v>507</v>
      </c>
      <c r="L7" s="15" t="n">
        <v>494</v>
      </c>
      <c r="M7" s="15" t="n">
        <v>478</v>
      </c>
      <c r="N7" s="15" t="n">
        <v>431</v>
      </c>
      <c r="O7" s="15" t="n">
        <v>473</v>
      </c>
      <c r="P7" s="27">
        <f>SUM(B7:O7)</f>
        <v/>
      </c>
    </row>
    <row r="8">
      <c r="A8" s="5" t="inlineStr">
        <is>
          <t>2016</t>
        </is>
      </c>
      <c r="B8" s="15" t="n">
        <v>257</v>
      </c>
      <c r="C8" s="15" t="n">
        <v>633</v>
      </c>
      <c r="D8" s="15" t="n">
        <v>696</v>
      </c>
      <c r="E8" s="15" t="n">
        <v>621</v>
      </c>
      <c r="F8" s="15" t="n">
        <v>704</v>
      </c>
      <c r="G8" s="15" t="n">
        <v>598</v>
      </c>
      <c r="H8" s="15" t="n">
        <v>553</v>
      </c>
      <c r="I8" s="15" t="n">
        <v>610</v>
      </c>
      <c r="J8" s="15" t="n">
        <v>543</v>
      </c>
      <c r="K8" s="15" t="n">
        <v>507</v>
      </c>
      <c r="L8" s="15" t="n">
        <v>500</v>
      </c>
      <c r="M8" s="15" t="n">
        <v>507</v>
      </c>
      <c r="N8" s="15" t="n">
        <v>480</v>
      </c>
      <c r="O8" s="15" t="n">
        <v>446</v>
      </c>
      <c r="P8" s="27">
        <f>SUM(B8:O8)</f>
        <v/>
      </c>
    </row>
    <row r="9">
      <c r="A9" s="5" t="inlineStr">
        <is>
          <t>2017</t>
        </is>
      </c>
      <c r="B9" s="15" t="n">
        <v>262</v>
      </c>
      <c r="C9" s="15" t="n">
        <v>582</v>
      </c>
      <c r="D9" s="15" t="n">
        <v>627</v>
      </c>
      <c r="E9" s="15" t="n">
        <v>678</v>
      </c>
      <c r="F9" s="15" t="n">
        <v>633</v>
      </c>
      <c r="G9" s="15" t="n">
        <v>677</v>
      </c>
      <c r="H9" s="15" t="n">
        <v>584</v>
      </c>
      <c r="I9" s="15" t="n">
        <v>549</v>
      </c>
      <c r="J9" s="15" t="n">
        <v>576</v>
      </c>
      <c r="K9" s="15" t="n">
        <v>531</v>
      </c>
      <c r="L9" s="15" t="n">
        <v>500</v>
      </c>
      <c r="M9" s="15" t="n">
        <v>509</v>
      </c>
      <c r="N9" s="15" t="n">
        <v>492</v>
      </c>
      <c r="O9" s="15" t="n">
        <v>479</v>
      </c>
      <c r="P9" s="27">
        <f>SUM(B9:O9)</f>
        <v/>
      </c>
    </row>
    <row r="10">
      <c r="A10" s="5" t="inlineStr">
        <is>
          <t>2018</t>
        </is>
      </c>
      <c r="B10" s="15" t="n">
        <v>257</v>
      </c>
      <c r="C10" s="15" t="n">
        <v>609</v>
      </c>
      <c r="D10" s="15" t="n">
        <v>566</v>
      </c>
      <c r="E10" s="15" t="n">
        <v>631</v>
      </c>
      <c r="F10" s="15" t="n">
        <v>691</v>
      </c>
      <c r="G10" s="15" t="n">
        <v>621</v>
      </c>
      <c r="H10" s="15" t="n">
        <v>660</v>
      </c>
      <c r="I10" s="15" t="n">
        <v>585</v>
      </c>
      <c r="J10" s="15" t="n">
        <v>550</v>
      </c>
      <c r="K10" s="15" t="n">
        <v>568</v>
      </c>
      <c r="L10" s="15" t="n">
        <v>531</v>
      </c>
      <c r="M10" s="15" t="n">
        <v>510</v>
      </c>
      <c r="N10" s="15" t="n">
        <v>497</v>
      </c>
      <c r="O10" s="15" t="n">
        <v>506</v>
      </c>
      <c r="P10" s="27">
        <f>SUM(B10:O10)</f>
        <v/>
      </c>
    </row>
    <row r="11">
      <c r="A11" s="5" t="inlineStr">
        <is>
          <t>2019</t>
        </is>
      </c>
      <c r="B11" s="15" t="n">
        <v>251</v>
      </c>
      <c r="C11" s="15" t="n">
        <v>603</v>
      </c>
      <c r="D11" s="15" t="n">
        <v>615</v>
      </c>
      <c r="E11" s="15" t="n">
        <v>574</v>
      </c>
      <c r="F11" s="15" t="n">
        <v>645</v>
      </c>
      <c r="G11" s="15" t="n">
        <v>680</v>
      </c>
      <c r="H11" s="15" t="n">
        <v>605</v>
      </c>
      <c r="I11" s="15" t="n">
        <v>665</v>
      </c>
      <c r="J11" s="15" t="n">
        <v>571</v>
      </c>
      <c r="K11" s="15" t="n">
        <v>545</v>
      </c>
      <c r="L11" s="15" t="n">
        <v>554</v>
      </c>
      <c r="M11" s="15" t="n">
        <v>542</v>
      </c>
      <c r="N11" s="15" t="n">
        <v>489</v>
      </c>
      <c r="O11" s="15" t="n">
        <v>499</v>
      </c>
      <c r="P11" s="27">
        <f>SUM(B11:O11)</f>
        <v/>
      </c>
    </row>
    <row r="12">
      <c r="A12" s="5" t="inlineStr">
        <is>
          <t>2020</t>
        </is>
      </c>
      <c r="B12" s="15" t="n">
        <v>252</v>
      </c>
      <c r="C12" s="15" t="n">
        <v>600</v>
      </c>
      <c r="D12" s="15" t="n">
        <v>614</v>
      </c>
      <c r="E12" s="15" t="n">
        <v>613</v>
      </c>
      <c r="F12" s="15" t="n">
        <v>573</v>
      </c>
      <c r="G12" s="15" t="n">
        <v>624</v>
      </c>
      <c r="H12" s="15" t="n">
        <v>657</v>
      </c>
      <c r="I12" s="15" t="n">
        <v>582</v>
      </c>
      <c r="J12" s="15" t="n">
        <v>618</v>
      </c>
      <c r="K12" s="15" t="n">
        <v>561</v>
      </c>
      <c r="L12" s="15" t="n">
        <v>521</v>
      </c>
      <c r="M12" s="15" t="n">
        <v>557</v>
      </c>
      <c r="N12" s="15" t="n">
        <v>512</v>
      </c>
      <c r="O12" s="15" t="n">
        <v>474</v>
      </c>
      <c r="P12" s="27">
        <f>SUM(B12:O12)</f>
        <v/>
      </c>
    </row>
    <row r="13">
      <c r="A13" s="5" t="inlineStr">
        <is>
          <t>2021</t>
        </is>
      </c>
      <c r="B13" s="15" t="n">
        <v>153</v>
      </c>
      <c r="C13" s="15" t="n">
        <v>488</v>
      </c>
      <c r="D13" s="15" t="n">
        <v>501</v>
      </c>
      <c r="E13" s="15" t="n">
        <v>505</v>
      </c>
      <c r="F13" s="15" t="n">
        <v>545</v>
      </c>
      <c r="G13" s="15" t="n">
        <v>495</v>
      </c>
      <c r="H13" s="15" t="n">
        <v>543</v>
      </c>
      <c r="I13" s="15" t="n">
        <v>568</v>
      </c>
      <c r="J13" s="15" t="n">
        <v>503</v>
      </c>
      <c r="K13" s="15" t="n">
        <v>555</v>
      </c>
      <c r="L13" s="15" t="n">
        <v>509</v>
      </c>
      <c r="M13" s="15" t="n">
        <v>490</v>
      </c>
      <c r="N13" s="15" t="n">
        <v>515</v>
      </c>
      <c r="O13" s="15" t="n">
        <v>503</v>
      </c>
      <c r="P13" s="27">
        <f>SUM(B13:O13)</f>
        <v/>
      </c>
    </row>
    <row r="14">
      <c r="A14" s="5" t="inlineStr">
        <is>
          <t>2022</t>
        </is>
      </c>
      <c r="B14" s="15" t="n">
        <v>255</v>
      </c>
      <c r="C14" s="15" t="n">
        <v>501</v>
      </c>
      <c r="D14" s="15" t="n">
        <v>516</v>
      </c>
      <c r="E14" s="15" t="n">
        <v>507</v>
      </c>
      <c r="F14" s="15" t="n">
        <v>480</v>
      </c>
      <c r="G14" s="15" t="n">
        <v>534</v>
      </c>
      <c r="H14" s="15" t="n">
        <v>480</v>
      </c>
      <c r="I14" s="15" t="n">
        <v>503</v>
      </c>
      <c r="J14" s="15" t="n">
        <v>553</v>
      </c>
      <c r="K14" s="15" t="n">
        <v>513</v>
      </c>
      <c r="L14" s="15" t="n">
        <v>544</v>
      </c>
      <c r="M14" s="15" t="n">
        <v>509</v>
      </c>
      <c r="N14" s="15" t="n">
        <v>492</v>
      </c>
      <c r="O14" s="15" t="n">
        <v>518</v>
      </c>
      <c r="P14" s="27">
        <f>SUM(B14:O14)</f>
        <v/>
      </c>
    </row>
    <row r="15">
      <c r="A15" s="5" t="inlineStr">
        <is>
          <t>2023</t>
        </is>
      </c>
      <c r="B15" s="15" t="n">
        <v>257</v>
      </c>
      <c r="C15" s="15" t="n">
        <v>509</v>
      </c>
      <c r="D15" s="15" t="n">
        <v>527</v>
      </c>
      <c r="E15" s="15" t="n">
        <v>547</v>
      </c>
      <c r="F15" s="15" t="n">
        <v>534</v>
      </c>
      <c r="G15" s="15" t="n">
        <v>504</v>
      </c>
      <c r="H15" s="15" t="n">
        <v>544</v>
      </c>
      <c r="I15" s="15" t="n">
        <v>467</v>
      </c>
      <c r="J15" s="15" t="n">
        <v>521</v>
      </c>
      <c r="K15" s="15" t="n">
        <v>563</v>
      </c>
      <c r="L15" s="15" t="n">
        <v>510</v>
      </c>
      <c r="M15" s="15" t="n">
        <v>552</v>
      </c>
      <c r="N15" s="15" t="n">
        <v>507</v>
      </c>
      <c r="O15" s="15" t="n">
        <v>497</v>
      </c>
      <c r="P15" s="27">
        <f>SUM(B15:O15)</f>
        <v/>
      </c>
    </row>
    <row r="16">
      <c r="A16" s="5" t="inlineStr">
        <is>
          <t>2024</t>
        </is>
      </c>
      <c r="B16" s="15" t="n">
        <v>256</v>
      </c>
      <c r="C16" s="15" t="n">
        <v>472</v>
      </c>
      <c r="D16" s="15" t="n">
        <v>520</v>
      </c>
      <c r="E16" s="15" t="n">
        <v>527</v>
      </c>
      <c r="F16" s="15" t="n">
        <v>544</v>
      </c>
      <c r="G16" s="15" t="n">
        <v>537</v>
      </c>
      <c r="H16" s="15" t="n">
        <v>511</v>
      </c>
      <c r="I16" s="15" t="n">
        <v>519</v>
      </c>
      <c r="J16" s="15" t="n">
        <v>471</v>
      </c>
      <c r="K16" s="15" t="n">
        <v>511</v>
      </c>
      <c r="L16" s="15" t="n">
        <v>570</v>
      </c>
      <c r="M16" s="15" t="n">
        <v>522</v>
      </c>
      <c r="N16" s="15" t="n">
        <v>551</v>
      </c>
      <c r="O16" s="15" t="n">
        <v>513</v>
      </c>
      <c r="P16" s="27">
        <f>SUM(B16:O16)</f>
        <v/>
      </c>
    </row>
    <row r="17">
      <c r="A17" s="5" t="inlineStr">
        <is>
          <t>2025</t>
        </is>
      </c>
      <c r="B17" s="15" t="n">
        <v>259</v>
      </c>
      <c r="C17" s="15" t="n">
        <v>473</v>
      </c>
      <c r="D17" s="15" t="n">
        <v>470</v>
      </c>
      <c r="E17" s="15" t="n">
        <v>538</v>
      </c>
      <c r="F17" s="15" t="n">
        <v>517</v>
      </c>
      <c r="G17" s="15" t="n">
        <v>558</v>
      </c>
      <c r="H17" s="15" t="n">
        <v>530</v>
      </c>
      <c r="I17" s="15" t="n">
        <v>508</v>
      </c>
      <c r="J17" s="15" t="n">
        <v>516</v>
      </c>
      <c r="K17" s="15" t="n">
        <v>473</v>
      </c>
      <c r="L17" s="15" t="n">
        <v>517</v>
      </c>
      <c r="M17" s="15" t="n">
        <v>578</v>
      </c>
      <c r="N17" s="15" t="n">
        <v>523</v>
      </c>
      <c r="O17" s="15" t="n">
        <v>548</v>
      </c>
      <c r="P17" s="27">
        <f>SUM(B17:O17)</f>
        <v/>
      </c>
    </row>
    <row r="18">
      <c r="A18" s="5" t="inlineStr">
        <is>
          <t>2026</t>
        </is>
      </c>
      <c r="B18" s="15" t="n">
        <v>237</v>
      </c>
      <c r="C18" s="15" t="n">
        <v>453</v>
      </c>
      <c r="D18" s="15" t="n">
        <v>491</v>
      </c>
      <c r="E18" s="15" t="n">
        <v>482</v>
      </c>
      <c r="F18" s="15" t="n">
        <v>542</v>
      </c>
      <c r="G18" s="15" t="n">
        <v>501</v>
      </c>
      <c r="H18" s="15" t="n">
        <v>547</v>
      </c>
      <c r="I18" s="15" t="n">
        <v>528</v>
      </c>
      <c r="J18" s="15" t="n">
        <v>503</v>
      </c>
      <c r="K18" s="15" t="n">
        <v>517</v>
      </c>
      <c r="L18" s="15" t="n">
        <v>499</v>
      </c>
      <c r="M18" s="15" t="n">
        <v>535</v>
      </c>
      <c r="N18" s="15" t="n">
        <v>584</v>
      </c>
      <c r="O18" s="15" t="n">
        <v>519</v>
      </c>
      <c r="P18" s="27">
        <f>SUM(B18:O18)</f>
        <v/>
      </c>
    </row>
    <row r="19">
      <c r="A19" s="5" t="inlineStr">
        <is>
          <t>2027</t>
        </is>
      </c>
      <c r="B19" s="15" t="n">
        <v>232</v>
      </c>
      <c r="C19" s="15" t="n">
        <v>410</v>
      </c>
      <c r="D19" s="15" t="n">
        <v>468</v>
      </c>
      <c r="E19" s="15" t="n">
        <v>480</v>
      </c>
      <c r="F19" s="15" t="n">
        <v>494</v>
      </c>
      <c r="G19" s="15" t="n">
        <v>545</v>
      </c>
      <c r="H19" s="15" t="n">
        <v>491</v>
      </c>
      <c r="I19" s="15" t="n">
        <v>542</v>
      </c>
      <c r="J19" s="15" t="n">
        <v>508</v>
      </c>
      <c r="K19" s="15" t="n">
        <v>498</v>
      </c>
      <c r="L19" s="15" t="n">
        <v>529</v>
      </c>
      <c r="M19" s="15" t="n">
        <v>502</v>
      </c>
      <c r="N19" s="15" t="n">
        <v>541</v>
      </c>
      <c r="O19" s="15" t="n">
        <v>582</v>
      </c>
      <c r="P19" s="27">
        <f>SUM(B19:O19)</f>
        <v/>
      </c>
    </row>
    <row r="21">
      <c r="A21" s="19" t="inlineStr">
        <is>
          <t>NESDEC's forecast, as published (Oct 2023)</t>
        </is>
      </c>
    </row>
    <row r="22">
      <c r="A22" s="5" t="inlineStr">
        <is>
          <t>Built on births NESDEC estimated (2022: 459 provisional; 2023 on: 518, 507, 492, 493, 494, 501).</t>
        </is>
      </c>
    </row>
    <row r="23">
      <c r="A23" s="7" t="inlineStr">
        <is>
          <t>Fiscal year</t>
        </is>
      </c>
      <c r="B23" s="7" t="inlineStr">
        <is>
          <t>PK</t>
        </is>
      </c>
      <c r="C23" s="7" t="inlineStr">
        <is>
          <t>K</t>
        </is>
      </c>
      <c r="D23" s="7" t="inlineStr">
        <is>
          <t>1</t>
        </is>
      </c>
      <c r="E23" s="7" t="inlineStr">
        <is>
          <t>2</t>
        </is>
      </c>
      <c r="F23" s="7" t="inlineStr">
        <is>
          <t>3</t>
        </is>
      </c>
      <c r="G23" s="7" t="inlineStr">
        <is>
          <t>4</t>
        </is>
      </c>
      <c r="H23" s="7" t="inlineStr">
        <is>
          <t>5</t>
        </is>
      </c>
      <c r="I23" s="7" t="inlineStr">
        <is>
          <t>6</t>
        </is>
      </c>
      <c r="J23" s="7" t="inlineStr">
        <is>
          <t>7</t>
        </is>
      </c>
      <c r="K23" s="7" t="inlineStr">
        <is>
          <t>8</t>
        </is>
      </c>
      <c r="L23" s="7" t="inlineStr">
        <is>
          <t>9</t>
        </is>
      </c>
      <c r="M23" s="7" t="inlineStr">
        <is>
          <t>10</t>
        </is>
      </c>
      <c r="N23" s="7" t="inlineStr">
        <is>
          <t>11</t>
        </is>
      </c>
      <c r="O23" s="7" t="inlineStr">
        <is>
          <t>12</t>
        </is>
      </c>
      <c r="P23" s="7" t="inlineStr">
        <is>
          <t>Total</t>
        </is>
      </c>
    </row>
    <row r="24">
      <c r="A24" s="5" t="inlineStr">
        <is>
          <t>2024</t>
        </is>
      </c>
      <c r="B24" s="15" t="n">
        <v>256</v>
      </c>
      <c r="C24" s="15" t="n">
        <v>472</v>
      </c>
      <c r="D24" s="15" t="n">
        <v>520</v>
      </c>
      <c r="E24" s="15" t="n">
        <v>527</v>
      </c>
      <c r="F24" s="15" t="n">
        <v>544</v>
      </c>
      <c r="G24" s="15" t="n">
        <v>537</v>
      </c>
      <c r="H24" s="15" t="n">
        <v>511</v>
      </c>
      <c r="I24" s="15" t="n">
        <v>519</v>
      </c>
      <c r="J24" s="15" t="n">
        <v>471</v>
      </c>
      <c r="K24" s="15" t="n">
        <v>511</v>
      </c>
      <c r="L24" s="15" t="n">
        <v>570</v>
      </c>
      <c r="M24" s="15" t="n">
        <v>522</v>
      </c>
      <c r="N24" s="15" t="n">
        <v>551</v>
      </c>
      <c r="O24" s="15" t="n">
        <v>513</v>
      </c>
      <c r="P24" s="27">
        <f>SUM(B24:O24)</f>
        <v/>
      </c>
    </row>
    <row r="25">
      <c r="A25" s="5" t="inlineStr">
        <is>
          <t>2025</t>
        </is>
      </c>
      <c r="B25" s="15" t="n">
        <v>256</v>
      </c>
      <c r="C25" s="15" t="n">
        <v>491</v>
      </c>
      <c r="D25" s="15" t="n">
        <v>486</v>
      </c>
      <c r="E25" s="15" t="n">
        <v>532</v>
      </c>
      <c r="F25" s="15" t="n">
        <v>527</v>
      </c>
      <c r="G25" s="15" t="n">
        <v>549</v>
      </c>
      <c r="H25" s="15" t="n">
        <v>537</v>
      </c>
      <c r="I25" s="15" t="n">
        <v>486</v>
      </c>
      <c r="J25" s="15" t="n">
        <v>516</v>
      </c>
      <c r="K25" s="15" t="n">
        <v>469</v>
      </c>
      <c r="L25" s="15" t="n">
        <v>509</v>
      </c>
      <c r="M25" s="15" t="n">
        <v>577</v>
      </c>
      <c r="N25" s="15" t="n">
        <v>522</v>
      </c>
      <c r="O25" s="15" t="n">
        <v>556</v>
      </c>
      <c r="P25" s="27">
        <f>SUM(B25:O25)</f>
        <v/>
      </c>
    </row>
    <row r="26">
      <c r="A26" s="5" t="inlineStr">
        <is>
          <t>2026</t>
        </is>
      </c>
      <c r="B26" s="15" t="n">
        <v>257</v>
      </c>
      <c r="C26" s="15" t="n">
        <v>412</v>
      </c>
      <c r="D26" s="15" t="n">
        <v>506</v>
      </c>
      <c r="E26" s="15" t="n">
        <v>498</v>
      </c>
      <c r="F26" s="15" t="n">
        <v>532</v>
      </c>
      <c r="G26" s="15" t="n">
        <v>532</v>
      </c>
      <c r="H26" s="15" t="n">
        <v>549</v>
      </c>
      <c r="I26" s="15" t="n">
        <v>511</v>
      </c>
      <c r="J26" s="15" t="n">
        <v>484</v>
      </c>
      <c r="K26" s="15" t="n">
        <v>513</v>
      </c>
      <c r="L26" s="15" t="n">
        <v>467</v>
      </c>
      <c r="M26" s="15" t="n">
        <v>515</v>
      </c>
      <c r="N26" s="15" t="n">
        <v>577</v>
      </c>
      <c r="O26" s="15" t="n">
        <v>527</v>
      </c>
      <c r="P26" s="27">
        <f>SUM(B26:O26)</f>
        <v/>
      </c>
    </row>
    <row r="27">
      <c r="A27" s="5" t="inlineStr">
        <is>
          <t>2027</t>
        </is>
      </c>
      <c r="B27" s="15" t="n">
        <v>257</v>
      </c>
      <c r="C27" s="15" t="n">
        <v>415</v>
      </c>
      <c r="D27" s="15" t="n">
        <v>424</v>
      </c>
      <c r="E27" s="15" t="n">
        <v>518</v>
      </c>
      <c r="F27" s="15" t="n">
        <v>498</v>
      </c>
      <c r="G27" s="15" t="n">
        <v>537</v>
      </c>
      <c r="H27" s="15" t="n">
        <v>532</v>
      </c>
      <c r="I27" s="15" t="n">
        <v>522</v>
      </c>
      <c r="J27" s="15" t="n">
        <v>508</v>
      </c>
      <c r="K27" s="15" t="n">
        <v>482</v>
      </c>
      <c r="L27" s="15" t="n">
        <v>511</v>
      </c>
      <c r="M27" s="15" t="n">
        <v>473</v>
      </c>
      <c r="N27" s="15" t="n">
        <v>515</v>
      </c>
      <c r="O27" s="15" t="n">
        <v>582</v>
      </c>
      <c r="P27" s="27">
        <f>SUM(B27:O27)</f>
        <v/>
      </c>
    </row>
    <row r="28">
      <c r="A28" s="5" t="inlineStr">
        <is>
          <t>2028</t>
        </is>
      </c>
      <c r="B28" s="15" t="n">
        <v>258</v>
      </c>
      <c r="C28" s="15" t="n">
        <v>388</v>
      </c>
      <c r="D28" s="15" t="n">
        <v>427</v>
      </c>
      <c r="E28" s="15" t="n">
        <v>434</v>
      </c>
      <c r="F28" s="15" t="n">
        <v>518</v>
      </c>
      <c r="G28" s="15" t="n">
        <v>503</v>
      </c>
      <c r="H28" s="15" t="n">
        <v>537</v>
      </c>
      <c r="I28" s="15" t="n">
        <v>506</v>
      </c>
      <c r="J28" s="15" t="n">
        <v>519</v>
      </c>
      <c r="K28" s="15" t="n">
        <v>505</v>
      </c>
      <c r="L28" s="15" t="n">
        <v>480</v>
      </c>
      <c r="M28" s="15" t="n">
        <v>517</v>
      </c>
      <c r="N28" s="15" t="n">
        <v>473</v>
      </c>
      <c r="O28" s="15" t="n">
        <v>520</v>
      </c>
      <c r="P28" s="27">
        <f>SUM(B28:O28)</f>
        <v/>
      </c>
    </row>
    <row r="29">
      <c r="A29" s="5" t="inlineStr">
        <is>
          <t>2029</t>
        </is>
      </c>
      <c r="B29" s="15" t="n">
        <v>258</v>
      </c>
      <c r="C29" s="15" t="n">
        <v>438</v>
      </c>
      <c r="D29" s="15" t="n">
        <v>400</v>
      </c>
      <c r="E29" s="15" t="n">
        <v>437</v>
      </c>
      <c r="F29" s="15" t="n">
        <v>434</v>
      </c>
      <c r="G29" s="15" t="n">
        <v>523</v>
      </c>
      <c r="H29" s="15" t="n">
        <v>503</v>
      </c>
      <c r="I29" s="15" t="n">
        <v>511</v>
      </c>
      <c r="J29" s="15" t="n">
        <v>503</v>
      </c>
      <c r="K29" s="15" t="n">
        <v>516</v>
      </c>
      <c r="L29" s="15" t="n">
        <v>503</v>
      </c>
      <c r="M29" s="15" t="n">
        <v>486</v>
      </c>
      <c r="N29" s="15" t="n">
        <v>517</v>
      </c>
      <c r="O29" s="15" t="n">
        <v>477</v>
      </c>
      <c r="P29" s="27">
        <f>SUM(B29:O29)</f>
        <v/>
      </c>
    </row>
    <row r="30">
      <c r="A30" s="5" t="inlineStr">
        <is>
          <t>2030</t>
        </is>
      </c>
      <c r="B30" s="15" t="n">
        <v>259</v>
      </c>
      <c r="C30" s="15" t="n">
        <v>429</v>
      </c>
      <c r="D30" s="15" t="n">
        <v>451</v>
      </c>
      <c r="E30" s="15" t="n">
        <v>410</v>
      </c>
      <c r="F30" s="15" t="n">
        <v>437</v>
      </c>
      <c r="G30" s="15" t="n">
        <v>438</v>
      </c>
      <c r="H30" s="15" t="n">
        <v>523</v>
      </c>
      <c r="I30" s="15" t="n">
        <v>478</v>
      </c>
      <c r="J30" s="15" t="n">
        <v>508</v>
      </c>
      <c r="K30" s="15" t="n">
        <v>500</v>
      </c>
      <c r="L30" s="15" t="n">
        <v>514</v>
      </c>
      <c r="M30" s="15" t="n">
        <v>509</v>
      </c>
      <c r="N30" s="15" t="n">
        <v>486</v>
      </c>
      <c r="O30" s="15" t="n">
        <v>522</v>
      </c>
      <c r="P30" s="27">
        <f>SUM(B30:O30)</f>
        <v/>
      </c>
    </row>
    <row r="31">
      <c r="A31" s="5" t="inlineStr">
        <is>
          <t>2031</t>
        </is>
      </c>
      <c r="B31" s="15" t="n">
        <v>259</v>
      </c>
      <c r="C31" s="15" t="n">
        <v>416</v>
      </c>
      <c r="D31" s="15" t="n">
        <v>442</v>
      </c>
      <c r="E31" s="15" t="n">
        <v>462</v>
      </c>
      <c r="F31" s="15" t="n">
        <v>410</v>
      </c>
      <c r="G31" s="15" t="n">
        <v>441</v>
      </c>
      <c r="H31" s="15" t="n">
        <v>438</v>
      </c>
      <c r="I31" s="15" t="n">
        <v>497</v>
      </c>
      <c r="J31" s="15" t="n">
        <v>476</v>
      </c>
      <c r="K31" s="15" t="n">
        <v>505</v>
      </c>
      <c r="L31" s="15" t="n">
        <v>498</v>
      </c>
      <c r="M31" s="15" t="n">
        <v>521</v>
      </c>
      <c r="N31" s="15" t="n">
        <v>509</v>
      </c>
      <c r="O31" s="15" t="n">
        <v>491</v>
      </c>
      <c r="P31" s="27">
        <f>SUM(B31:O31)</f>
        <v/>
      </c>
    </row>
    <row r="32">
      <c r="A32" s="5" t="inlineStr">
        <is>
          <t>2032</t>
        </is>
      </c>
      <c r="B32" s="15" t="n">
        <v>260</v>
      </c>
      <c r="C32" s="15" t="n">
        <v>417</v>
      </c>
      <c r="D32" s="15" t="n">
        <v>428</v>
      </c>
      <c r="E32" s="15" t="n">
        <v>453</v>
      </c>
      <c r="F32" s="15" t="n">
        <v>462</v>
      </c>
      <c r="G32" s="15" t="n">
        <v>414</v>
      </c>
      <c r="H32" s="15" t="n">
        <v>441</v>
      </c>
      <c r="I32" s="15" t="n">
        <v>417</v>
      </c>
      <c r="J32" s="15" t="n">
        <v>495</v>
      </c>
      <c r="K32" s="15" t="n">
        <v>474</v>
      </c>
      <c r="L32" s="15" t="n">
        <v>503</v>
      </c>
      <c r="M32" s="15" t="n">
        <v>504</v>
      </c>
      <c r="N32" s="15" t="n">
        <v>521</v>
      </c>
      <c r="O32" s="15" t="n">
        <v>514</v>
      </c>
      <c r="P32" s="27">
        <f>SUM(B32:O32)</f>
        <v/>
      </c>
    </row>
    <row r="33">
      <c r="A33" s="5" t="inlineStr">
        <is>
          <t>2033</t>
        </is>
      </c>
      <c r="B33" s="15" t="n">
        <v>260</v>
      </c>
      <c r="C33" s="15" t="n">
        <v>417</v>
      </c>
      <c r="D33" s="15" t="n">
        <v>430</v>
      </c>
      <c r="E33" s="15" t="n">
        <v>438</v>
      </c>
      <c r="F33" s="15" t="n">
        <v>453</v>
      </c>
      <c r="G33" s="15" t="n">
        <v>467</v>
      </c>
      <c r="H33" s="15" t="n">
        <v>414</v>
      </c>
      <c r="I33" s="15" t="n">
        <v>419</v>
      </c>
      <c r="J33" s="15" t="n">
        <v>415</v>
      </c>
      <c r="K33" s="15" t="n">
        <v>493</v>
      </c>
      <c r="L33" s="15" t="n">
        <v>472</v>
      </c>
      <c r="M33" s="15" t="n">
        <v>509</v>
      </c>
      <c r="N33" s="15" t="n">
        <v>504</v>
      </c>
      <c r="O33" s="15" t="n">
        <v>526</v>
      </c>
      <c r="P33" s="27">
        <f>SUM(B33:O33)</f>
        <v/>
      </c>
    </row>
    <row r="34">
      <c r="A34" s="5" t="inlineStr">
        <is>
          <t>2034</t>
        </is>
      </c>
      <c r="B34" s="15" t="n">
        <v>260</v>
      </c>
      <c r="C34" s="15" t="n">
        <v>423</v>
      </c>
      <c r="D34" s="15" t="n">
        <v>430</v>
      </c>
      <c r="E34" s="15" t="n">
        <v>440</v>
      </c>
      <c r="F34" s="15" t="n">
        <v>438</v>
      </c>
      <c r="G34" s="15" t="n">
        <v>458</v>
      </c>
      <c r="H34" s="15" t="n">
        <v>467</v>
      </c>
      <c r="I34" s="15" t="n">
        <v>394</v>
      </c>
      <c r="J34" s="15" t="n">
        <v>417</v>
      </c>
      <c r="K34" s="15" t="n">
        <v>413</v>
      </c>
      <c r="L34" s="15" t="n">
        <v>491</v>
      </c>
      <c r="M34" s="15" t="n">
        <v>478</v>
      </c>
      <c r="N34" s="15" t="n">
        <v>509</v>
      </c>
      <c r="O34" s="15" t="n">
        <v>509</v>
      </c>
      <c r="P34" s="27">
        <f>SUM(B34:O34)</f>
        <v/>
      </c>
    </row>
    <row r="36">
      <c r="A36" s="19" t="inlineStr">
        <is>
          <t>Base case: NESDEC adjusted for actual births, scaled to the October 1, 2026 count</t>
        </is>
      </c>
    </row>
    <row r="37">
      <c r="A37" s="5" t="inlineStr">
        <is>
          <t>Each class born 2022 or later scaled by actual / NESDEC births (2022: 482/459; 2023: 422/518; 2024: 443/507; 2025 on: the 2022-24 average, 449 a year); extended past FY2034 with NESDEC's average ratios; all x 1.009 so FY2027 matches 6,833. The model also adds about 30 children from the Chestnut Hill homes, not shown by grade.</t>
        </is>
      </c>
    </row>
    <row r="38">
      <c r="A38" s="7" t="inlineStr">
        <is>
          <t>Fiscal year</t>
        </is>
      </c>
      <c r="B38" s="7" t="inlineStr">
        <is>
          <t>PK</t>
        </is>
      </c>
      <c r="C38" s="7" t="inlineStr">
        <is>
          <t>K</t>
        </is>
      </c>
      <c r="D38" s="7" t="inlineStr">
        <is>
          <t>1</t>
        </is>
      </c>
      <c r="E38" s="7" t="inlineStr">
        <is>
          <t>2</t>
        </is>
      </c>
      <c r="F38" s="7" t="inlineStr">
        <is>
          <t>3</t>
        </is>
      </c>
      <c r="G38" s="7" t="inlineStr">
        <is>
          <t>4</t>
        </is>
      </c>
      <c r="H38" s="7" t="inlineStr">
        <is>
          <t>5</t>
        </is>
      </c>
      <c r="I38" s="7" t="inlineStr">
        <is>
          <t>6</t>
        </is>
      </c>
      <c r="J38" s="7" t="inlineStr">
        <is>
          <t>7</t>
        </is>
      </c>
      <c r="K38" s="7" t="inlineStr">
        <is>
          <t>8</t>
        </is>
      </c>
      <c r="L38" s="7" t="inlineStr">
        <is>
          <t>9</t>
        </is>
      </c>
      <c r="M38" s="7" t="inlineStr">
        <is>
          <t>10</t>
        </is>
      </c>
      <c r="N38" s="7" t="inlineStr">
        <is>
          <t>11</t>
        </is>
      </c>
      <c r="O38" s="7" t="inlineStr">
        <is>
          <t>12</t>
        </is>
      </c>
      <c r="P38" s="7" t="inlineStr">
        <is>
          <t>Total</t>
        </is>
      </c>
    </row>
    <row r="39">
      <c r="A39" s="5" t="inlineStr">
        <is>
          <t>2024</t>
        </is>
      </c>
      <c r="B39" s="15" t="n">
        <v>258</v>
      </c>
      <c r="C39" s="15" t="n">
        <v>476</v>
      </c>
      <c r="D39" s="15" t="n">
        <v>525</v>
      </c>
      <c r="E39" s="15" t="n">
        <v>532</v>
      </c>
      <c r="F39" s="15" t="n">
        <v>549</v>
      </c>
      <c r="G39" s="15" t="n">
        <v>542</v>
      </c>
      <c r="H39" s="15" t="n">
        <v>515</v>
      </c>
      <c r="I39" s="15" t="n">
        <v>524</v>
      </c>
      <c r="J39" s="15" t="n">
        <v>475</v>
      </c>
      <c r="K39" s="15" t="n">
        <v>515</v>
      </c>
      <c r="L39" s="15" t="n">
        <v>575</v>
      </c>
      <c r="M39" s="15" t="n">
        <v>527</v>
      </c>
      <c r="N39" s="15" t="n">
        <v>556</v>
      </c>
      <c r="O39" s="15" t="n">
        <v>517</v>
      </c>
      <c r="P39" s="27">
        <f>SUM(B39:O39)</f>
        <v/>
      </c>
    </row>
    <row r="40">
      <c r="A40" s="5" t="inlineStr">
        <is>
          <t>2025</t>
        </is>
      </c>
      <c r="B40" s="15" t="n">
        <v>258</v>
      </c>
      <c r="C40" s="15" t="n">
        <v>495</v>
      </c>
      <c r="D40" s="15" t="n">
        <v>490</v>
      </c>
      <c r="E40" s="15" t="n">
        <v>537</v>
      </c>
      <c r="F40" s="15" t="n">
        <v>532</v>
      </c>
      <c r="G40" s="15" t="n">
        <v>554</v>
      </c>
      <c r="H40" s="15" t="n">
        <v>542</v>
      </c>
      <c r="I40" s="15" t="n">
        <v>490</v>
      </c>
      <c r="J40" s="15" t="n">
        <v>520</v>
      </c>
      <c r="K40" s="15" t="n">
        <v>473</v>
      </c>
      <c r="L40" s="15" t="n">
        <v>513</v>
      </c>
      <c r="M40" s="15" t="n">
        <v>582</v>
      </c>
      <c r="N40" s="15" t="n">
        <v>527</v>
      </c>
      <c r="O40" s="15" t="n">
        <v>561</v>
      </c>
      <c r="P40" s="27">
        <f>SUM(B40:O40)</f>
        <v/>
      </c>
    </row>
    <row r="41">
      <c r="A41" s="5" t="inlineStr">
        <is>
          <t>2026</t>
        </is>
      </c>
      <c r="B41" s="15" t="n">
        <v>259</v>
      </c>
      <c r="C41" s="15" t="n">
        <v>416</v>
      </c>
      <c r="D41" s="15" t="n">
        <v>510</v>
      </c>
      <c r="E41" s="15" t="n">
        <v>502</v>
      </c>
      <c r="F41" s="15" t="n">
        <v>537</v>
      </c>
      <c r="G41" s="15" t="n">
        <v>537</v>
      </c>
      <c r="H41" s="15" t="n">
        <v>554</v>
      </c>
      <c r="I41" s="15" t="n">
        <v>515</v>
      </c>
      <c r="J41" s="15" t="n">
        <v>488</v>
      </c>
      <c r="K41" s="15" t="n">
        <v>517</v>
      </c>
      <c r="L41" s="15" t="n">
        <v>471</v>
      </c>
      <c r="M41" s="15" t="n">
        <v>519</v>
      </c>
      <c r="N41" s="15" t="n">
        <v>582</v>
      </c>
      <c r="O41" s="15" t="n">
        <v>532</v>
      </c>
      <c r="P41" s="27">
        <f>SUM(B41:O41)</f>
        <v/>
      </c>
    </row>
    <row r="42">
      <c r="A42" s="5" t="inlineStr">
        <is>
          <t>2027</t>
        </is>
      </c>
      <c r="B42" s="15" t="n">
        <v>259</v>
      </c>
      <c r="C42" s="15" t="n">
        <v>419</v>
      </c>
      <c r="D42" s="15" t="n">
        <v>428</v>
      </c>
      <c r="E42" s="15" t="n">
        <v>523</v>
      </c>
      <c r="F42" s="15" t="n">
        <v>502</v>
      </c>
      <c r="G42" s="15" t="n">
        <v>542</v>
      </c>
      <c r="H42" s="15" t="n">
        <v>537</v>
      </c>
      <c r="I42" s="15" t="n">
        <v>527</v>
      </c>
      <c r="J42" s="15" t="n">
        <v>512</v>
      </c>
      <c r="K42" s="15" t="n">
        <v>486</v>
      </c>
      <c r="L42" s="15" t="n">
        <v>515</v>
      </c>
      <c r="M42" s="15" t="n">
        <v>477</v>
      </c>
      <c r="N42" s="15" t="n">
        <v>519</v>
      </c>
      <c r="O42" s="15" t="n">
        <v>587</v>
      </c>
      <c r="P42" s="27">
        <f>SUM(B42:O42)</f>
        <v/>
      </c>
    </row>
    <row r="43">
      <c r="A43" s="5" t="inlineStr">
        <is>
          <t>2028</t>
        </is>
      </c>
      <c r="B43" s="15" t="n">
        <v>260</v>
      </c>
      <c r="C43" s="15" t="n">
        <v>411</v>
      </c>
      <c r="D43" s="15" t="n">
        <v>431</v>
      </c>
      <c r="E43" s="15" t="n">
        <v>438</v>
      </c>
      <c r="F43" s="15" t="n">
        <v>523</v>
      </c>
      <c r="G43" s="15" t="n">
        <v>507</v>
      </c>
      <c r="H43" s="15" t="n">
        <v>542</v>
      </c>
      <c r="I43" s="15" t="n">
        <v>510</v>
      </c>
      <c r="J43" s="15" t="n">
        <v>524</v>
      </c>
      <c r="K43" s="15" t="n">
        <v>509</v>
      </c>
      <c r="L43" s="15" t="n">
        <v>484</v>
      </c>
      <c r="M43" s="15" t="n">
        <v>522</v>
      </c>
      <c r="N43" s="15" t="n">
        <v>477</v>
      </c>
      <c r="O43" s="15" t="n">
        <v>525</v>
      </c>
      <c r="P43" s="27">
        <f>SUM(B43:O43)</f>
        <v/>
      </c>
    </row>
    <row r="44">
      <c r="A44" s="5" t="inlineStr">
        <is>
          <t>2029</t>
        </is>
      </c>
      <c r="B44" s="15" t="n">
        <v>260</v>
      </c>
      <c r="C44" s="15" t="n">
        <v>360</v>
      </c>
      <c r="D44" s="15" t="n">
        <v>424</v>
      </c>
      <c r="E44" s="15" t="n">
        <v>441</v>
      </c>
      <c r="F44" s="15" t="n">
        <v>438</v>
      </c>
      <c r="G44" s="15" t="n">
        <v>528</v>
      </c>
      <c r="H44" s="15" t="n">
        <v>507</v>
      </c>
      <c r="I44" s="15" t="n">
        <v>515</v>
      </c>
      <c r="J44" s="15" t="n">
        <v>507</v>
      </c>
      <c r="K44" s="15" t="n">
        <v>520</v>
      </c>
      <c r="L44" s="15" t="n">
        <v>507</v>
      </c>
      <c r="M44" s="15" t="n">
        <v>490</v>
      </c>
      <c r="N44" s="15" t="n">
        <v>522</v>
      </c>
      <c r="O44" s="15" t="n">
        <v>481</v>
      </c>
      <c r="P44" s="27">
        <f>SUM(B44:O44)</f>
        <v/>
      </c>
    </row>
    <row r="45">
      <c r="A45" s="5" t="inlineStr">
        <is>
          <t>2030</t>
        </is>
      </c>
      <c r="B45" s="15" t="n">
        <v>261</v>
      </c>
      <c r="C45" s="15" t="n">
        <v>378</v>
      </c>
      <c r="D45" s="15" t="n">
        <v>370</v>
      </c>
      <c r="E45" s="15" t="n">
        <v>435</v>
      </c>
      <c r="F45" s="15" t="n">
        <v>441</v>
      </c>
      <c r="G45" s="15" t="n">
        <v>442</v>
      </c>
      <c r="H45" s="15" t="n">
        <v>528</v>
      </c>
      <c r="I45" s="15" t="n">
        <v>482</v>
      </c>
      <c r="J45" s="15" t="n">
        <v>512</v>
      </c>
      <c r="K45" s="15" t="n">
        <v>504</v>
      </c>
      <c r="L45" s="15" t="n">
        <v>518</v>
      </c>
      <c r="M45" s="15" t="n">
        <v>513</v>
      </c>
      <c r="N45" s="15" t="n">
        <v>490</v>
      </c>
      <c r="O45" s="15" t="n">
        <v>527</v>
      </c>
      <c r="P45" s="27">
        <f>SUM(B45:O45)</f>
        <v/>
      </c>
    </row>
    <row r="46">
      <c r="A46" s="5" t="inlineStr">
        <is>
          <t>2031</t>
        </is>
      </c>
      <c r="B46" s="15" t="n">
        <v>261</v>
      </c>
      <c r="C46" s="15" t="n">
        <v>383</v>
      </c>
      <c r="D46" s="15" t="n">
        <v>389</v>
      </c>
      <c r="E46" s="15" t="n">
        <v>379</v>
      </c>
      <c r="F46" s="15" t="n">
        <v>435</v>
      </c>
      <c r="G46" s="15" t="n">
        <v>445</v>
      </c>
      <c r="H46" s="15" t="n">
        <v>442</v>
      </c>
      <c r="I46" s="15" t="n">
        <v>501</v>
      </c>
      <c r="J46" s="15" t="n">
        <v>480</v>
      </c>
      <c r="K46" s="15" t="n">
        <v>509</v>
      </c>
      <c r="L46" s="15" t="n">
        <v>502</v>
      </c>
      <c r="M46" s="15" t="n">
        <v>526</v>
      </c>
      <c r="N46" s="15" t="n">
        <v>513</v>
      </c>
      <c r="O46" s="15" t="n">
        <v>495</v>
      </c>
      <c r="P46" s="27">
        <f>SUM(B46:O46)</f>
        <v/>
      </c>
    </row>
    <row r="47">
      <c r="A47" s="5" t="inlineStr">
        <is>
          <t>2032</t>
        </is>
      </c>
      <c r="B47" s="15" t="n">
        <v>262</v>
      </c>
      <c r="C47" s="15" t="n">
        <v>383</v>
      </c>
      <c r="D47" s="15" t="n">
        <v>394</v>
      </c>
      <c r="E47" s="15" t="n">
        <v>399</v>
      </c>
      <c r="F47" s="15" t="n">
        <v>379</v>
      </c>
      <c r="G47" s="15" t="n">
        <v>439</v>
      </c>
      <c r="H47" s="15" t="n">
        <v>445</v>
      </c>
      <c r="I47" s="15" t="n">
        <v>421</v>
      </c>
      <c r="J47" s="15" t="n">
        <v>499</v>
      </c>
      <c r="K47" s="15" t="n">
        <v>478</v>
      </c>
      <c r="L47" s="15" t="n">
        <v>507</v>
      </c>
      <c r="M47" s="15" t="n">
        <v>508</v>
      </c>
      <c r="N47" s="15" t="n">
        <v>526</v>
      </c>
      <c r="O47" s="15" t="n">
        <v>518</v>
      </c>
      <c r="P47" s="27">
        <f>SUM(B47:O47)</f>
        <v/>
      </c>
    </row>
    <row r="48">
      <c r="A48" s="5" t="inlineStr">
        <is>
          <t>2033</t>
        </is>
      </c>
      <c r="B48" s="15" t="n">
        <v>262</v>
      </c>
      <c r="C48" s="15" t="n">
        <v>382</v>
      </c>
      <c r="D48" s="15" t="n">
        <v>395</v>
      </c>
      <c r="E48" s="15" t="n">
        <v>403</v>
      </c>
      <c r="F48" s="15" t="n">
        <v>399</v>
      </c>
      <c r="G48" s="15" t="n">
        <v>383</v>
      </c>
      <c r="H48" s="15" t="n">
        <v>439</v>
      </c>
      <c r="I48" s="15" t="n">
        <v>423</v>
      </c>
      <c r="J48" s="15" t="n">
        <v>419</v>
      </c>
      <c r="K48" s="15" t="n">
        <v>497</v>
      </c>
      <c r="L48" s="15" t="n">
        <v>476</v>
      </c>
      <c r="M48" s="15" t="n">
        <v>513</v>
      </c>
      <c r="N48" s="15" t="n">
        <v>508</v>
      </c>
      <c r="O48" s="15" t="n">
        <v>531</v>
      </c>
      <c r="P48" s="27">
        <f>SUM(B48:O48)</f>
        <v/>
      </c>
    </row>
    <row r="49">
      <c r="A49" s="5" t="inlineStr">
        <is>
          <t>2034</t>
        </is>
      </c>
      <c r="B49" s="15" t="n">
        <v>262</v>
      </c>
      <c r="C49" s="15" t="n">
        <v>382</v>
      </c>
      <c r="D49" s="15" t="n">
        <v>394</v>
      </c>
      <c r="E49" s="15" t="n">
        <v>404</v>
      </c>
      <c r="F49" s="15" t="n">
        <v>403</v>
      </c>
      <c r="G49" s="15" t="n">
        <v>403</v>
      </c>
      <c r="H49" s="15" t="n">
        <v>383</v>
      </c>
      <c r="I49" s="15" t="n">
        <v>418</v>
      </c>
      <c r="J49" s="15" t="n">
        <v>421</v>
      </c>
      <c r="K49" s="15" t="n">
        <v>417</v>
      </c>
      <c r="L49" s="15" t="n">
        <v>495</v>
      </c>
      <c r="M49" s="15" t="n">
        <v>482</v>
      </c>
      <c r="N49" s="15" t="n">
        <v>513</v>
      </c>
      <c r="O49" s="15" t="n">
        <v>513</v>
      </c>
      <c r="P49" s="27">
        <f>SUM(B49:O49)</f>
        <v/>
      </c>
    </row>
    <row r="50">
      <c r="A50" s="5" t="inlineStr">
        <is>
          <t>2035</t>
        </is>
      </c>
      <c r="B50" s="15" t="n">
        <v>262</v>
      </c>
      <c r="C50" s="15" t="n">
        <v>382</v>
      </c>
      <c r="D50" s="15" t="n">
        <v>394</v>
      </c>
      <c r="E50" s="15" t="n">
        <v>404</v>
      </c>
      <c r="F50" s="15" t="n">
        <v>404</v>
      </c>
      <c r="G50" s="15" t="n">
        <v>407</v>
      </c>
      <c r="H50" s="15" t="n">
        <v>403</v>
      </c>
      <c r="I50" s="15" t="n">
        <v>365</v>
      </c>
      <c r="J50" s="15" t="n">
        <v>415</v>
      </c>
      <c r="K50" s="15" t="n">
        <v>418</v>
      </c>
      <c r="L50" s="15" t="n">
        <v>415</v>
      </c>
      <c r="M50" s="15" t="n">
        <v>501</v>
      </c>
      <c r="N50" s="15" t="n">
        <v>482</v>
      </c>
      <c r="O50" s="15" t="n">
        <v>518</v>
      </c>
      <c r="P50" s="27">
        <f>SUM(B50:O50)</f>
        <v/>
      </c>
    </row>
    <row r="51">
      <c r="A51" s="5" t="inlineStr">
        <is>
          <t>2036</t>
        </is>
      </c>
      <c r="B51" s="15" t="n">
        <v>262</v>
      </c>
      <c r="C51" s="15" t="n">
        <v>382</v>
      </c>
      <c r="D51" s="15" t="n">
        <v>394</v>
      </c>
      <c r="E51" s="15" t="n">
        <v>403</v>
      </c>
      <c r="F51" s="15" t="n">
        <v>404</v>
      </c>
      <c r="G51" s="15" t="n">
        <v>408</v>
      </c>
      <c r="H51" s="15" t="n">
        <v>407</v>
      </c>
      <c r="I51" s="15" t="n">
        <v>384</v>
      </c>
      <c r="J51" s="15" t="n">
        <v>363</v>
      </c>
      <c r="K51" s="15" t="n">
        <v>413</v>
      </c>
      <c r="L51" s="15" t="n">
        <v>417</v>
      </c>
      <c r="M51" s="15" t="n">
        <v>420</v>
      </c>
      <c r="N51" s="15" t="n">
        <v>501</v>
      </c>
      <c r="O51" s="15" t="n">
        <v>487</v>
      </c>
      <c r="P51" s="27">
        <f>SUM(B51:O51)</f>
        <v/>
      </c>
    </row>
    <row r="52">
      <c r="A52" s="5" t="inlineStr">
        <is>
          <t>2037</t>
        </is>
      </c>
      <c r="B52" s="15" t="n">
        <v>262</v>
      </c>
      <c r="C52" s="15" t="n">
        <v>382</v>
      </c>
      <c r="D52" s="15" t="n">
        <v>394</v>
      </c>
      <c r="E52" s="15" t="n">
        <v>403</v>
      </c>
      <c r="F52" s="15" t="n">
        <v>403</v>
      </c>
      <c r="G52" s="15" t="n">
        <v>408</v>
      </c>
      <c r="H52" s="15" t="n">
        <v>408</v>
      </c>
      <c r="I52" s="15" t="n">
        <v>387</v>
      </c>
      <c r="J52" s="15" t="n">
        <v>382</v>
      </c>
      <c r="K52" s="15" t="n">
        <v>361</v>
      </c>
      <c r="L52" s="15" t="n">
        <v>412</v>
      </c>
      <c r="M52" s="15" t="n">
        <v>422</v>
      </c>
      <c r="N52" s="15" t="n">
        <v>420</v>
      </c>
      <c r="O52" s="15" t="n">
        <v>506</v>
      </c>
      <c r="P52" s="27">
        <f>SUM(B52:O52)</f>
        <v/>
      </c>
    </row>
    <row r="53">
      <c r="A53" s="5" t="inlineStr">
        <is>
          <t>2038</t>
        </is>
      </c>
      <c r="B53" s="15" t="n">
        <v>262</v>
      </c>
      <c r="C53" s="15" t="n">
        <v>382</v>
      </c>
      <c r="D53" s="15" t="n">
        <v>394</v>
      </c>
      <c r="E53" s="15" t="n">
        <v>403</v>
      </c>
      <c r="F53" s="15" t="n">
        <v>403</v>
      </c>
      <c r="G53" s="15" t="n">
        <v>407</v>
      </c>
      <c r="H53" s="15" t="n">
        <v>408</v>
      </c>
      <c r="I53" s="15" t="n">
        <v>388</v>
      </c>
      <c r="J53" s="15" t="n">
        <v>386</v>
      </c>
      <c r="K53" s="15" t="n">
        <v>380</v>
      </c>
      <c r="L53" s="15" t="n">
        <v>359</v>
      </c>
      <c r="M53" s="15" t="n">
        <v>417</v>
      </c>
      <c r="N53" s="15" t="n">
        <v>422</v>
      </c>
      <c r="O53" s="15" t="n">
        <v>424</v>
      </c>
      <c r="P53" s="27">
        <f>SUM(B53:O53)</f>
        <v/>
      </c>
    </row>
    <row r="54">
      <c r="A54" s="5" t="inlineStr">
        <is>
          <t>2039</t>
        </is>
      </c>
      <c r="B54" s="15" t="n">
        <v>262</v>
      </c>
      <c r="C54" s="15" t="n">
        <v>382</v>
      </c>
      <c r="D54" s="15" t="n">
        <v>394</v>
      </c>
      <c r="E54" s="15" t="n">
        <v>403</v>
      </c>
      <c r="F54" s="15" t="n">
        <v>403</v>
      </c>
      <c r="G54" s="15" t="n">
        <v>407</v>
      </c>
      <c r="H54" s="15" t="n">
        <v>407</v>
      </c>
      <c r="I54" s="15" t="n">
        <v>388</v>
      </c>
      <c r="J54" s="15" t="n">
        <v>386</v>
      </c>
      <c r="K54" s="15" t="n">
        <v>384</v>
      </c>
      <c r="L54" s="15" t="n">
        <v>378</v>
      </c>
      <c r="M54" s="15" t="n">
        <v>364</v>
      </c>
      <c r="N54" s="15" t="n">
        <v>417</v>
      </c>
      <c r="O54" s="15" t="n">
        <v>426</v>
      </c>
      <c r="P54" s="27">
        <f>SUM(B54:O54)</f>
        <v/>
      </c>
    </row>
    <row r="55">
      <c r="A55" s="5" t="inlineStr">
        <is>
          <t>2040</t>
        </is>
      </c>
      <c r="B55" s="15" t="n">
        <v>262</v>
      </c>
      <c r="C55" s="15" t="n">
        <v>382</v>
      </c>
      <c r="D55" s="15" t="n">
        <v>394</v>
      </c>
      <c r="E55" s="15" t="n">
        <v>403</v>
      </c>
      <c r="F55" s="15" t="n">
        <v>403</v>
      </c>
      <c r="G55" s="15" t="n">
        <v>407</v>
      </c>
      <c r="H55" s="15" t="n">
        <v>407</v>
      </c>
      <c r="I55" s="15" t="n">
        <v>387</v>
      </c>
      <c r="J55" s="15" t="n">
        <v>386</v>
      </c>
      <c r="K55" s="15" t="n">
        <v>385</v>
      </c>
      <c r="L55" s="15" t="n">
        <v>382</v>
      </c>
      <c r="M55" s="15" t="n">
        <v>383</v>
      </c>
      <c r="N55" s="15" t="n">
        <v>364</v>
      </c>
      <c r="O55" s="15" t="n">
        <v>421</v>
      </c>
      <c r="P55" s="27">
        <f>SUM(B55:O55)</f>
        <v/>
      </c>
    </row>
    <row r="57">
      <c r="A57" s="19" t="inlineStr">
        <is>
          <t>The School Department's forecast (Cropper-McKibben, 2023)</t>
        </is>
      </c>
    </row>
    <row r="58">
      <c r="A58" s="5" t="inlineStr">
        <is>
          <t>Appendix D, district total. FY2020-FY2024 are its history; FY2025 on are its forecast. Excludes its 19 special-program students.</t>
        </is>
      </c>
    </row>
    <row r="59">
      <c r="A59" s="7" t="inlineStr">
        <is>
          <t>Fiscal year</t>
        </is>
      </c>
      <c r="B59" s="7" t="inlineStr">
        <is>
          <t>PK</t>
        </is>
      </c>
      <c r="C59" s="7" t="inlineStr">
        <is>
          <t>K</t>
        </is>
      </c>
      <c r="D59" s="7" t="inlineStr">
        <is>
          <t>1</t>
        </is>
      </c>
      <c r="E59" s="7" t="inlineStr">
        <is>
          <t>2</t>
        </is>
      </c>
      <c r="F59" s="7" t="inlineStr">
        <is>
          <t>3</t>
        </is>
      </c>
      <c r="G59" s="7" t="inlineStr">
        <is>
          <t>4</t>
        </is>
      </c>
      <c r="H59" s="7" t="inlineStr">
        <is>
          <t>5</t>
        </is>
      </c>
      <c r="I59" s="7" t="inlineStr">
        <is>
          <t>6</t>
        </is>
      </c>
      <c r="J59" s="7" t="inlineStr">
        <is>
          <t>7</t>
        </is>
      </c>
      <c r="K59" s="7" t="inlineStr">
        <is>
          <t>8</t>
        </is>
      </c>
      <c r="L59" s="7" t="inlineStr">
        <is>
          <t>9</t>
        </is>
      </c>
      <c r="M59" s="7" t="inlineStr">
        <is>
          <t>10</t>
        </is>
      </c>
      <c r="N59" s="7" t="inlineStr">
        <is>
          <t>11</t>
        </is>
      </c>
      <c r="O59" s="7" t="inlineStr">
        <is>
          <t>12</t>
        </is>
      </c>
      <c r="P59" s="7" t="inlineStr">
        <is>
          <t>Total</t>
        </is>
      </c>
    </row>
    <row r="60">
      <c r="A60" s="5" t="inlineStr">
        <is>
          <t>2020</t>
        </is>
      </c>
      <c r="B60" s="15" t="n">
        <v>252</v>
      </c>
      <c r="C60" s="15" t="n">
        <v>600</v>
      </c>
      <c r="D60" s="15" t="n">
        <v>613</v>
      </c>
      <c r="E60" s="15" t="n">
        <v>613</v>
      </c>
      <c r="F60" s="15" t="n">
        <v>574</v>
      </c>
      <c r="G60" s="15" t="n">
        <v>627</v>
      </c>
      <c r="H60" s="15" t="n">
        <v>654</v>
      </c>
      <c r="I60" s="15" t="n">
        <v>586</v>
      </c>
      <c r="J60" s="15" t="n">
        <v>618</v>
      </c>
      <c r="K60" s="15" t="n">
        <v>561</v>
      </c>
      <c r="L60" s="15" t="n">
        <v>521</v>
      </c>
      <c r="M60" s="15" t="n">
        <v>557</v>
      </c>
      <c r="N60" s="15" t="n">
        <v>512</v>
      </c>
      <c r="O60" s="15" t="n">
        <v>474</v>
      </c>
      <c r="P60" s="27">
        <f>SUM(B60:O60)</f>
        <v/>
      </c>
    </row>
    <row r="61">
      <c r="A61" s="5" t="inlineStr">
        <is>
          <t>2021</t>
        </is>
      </c>
      <c r="B61" s="15" t="n">
        <v>144</v>
      </c>
      <c r="C61" s="15" t="n">
        <v>488</v>
      </c>
      <c r="D61" s="15" t="n">
        <v>501</v>
      </c>
      <c r="E61" s="15" t="n">
        <v>505</v>
      </c>
      <c r="F61" s="15" t="n">
        <v>545</v>
      </c>
      <c r="G61" s="15" t="n">
        <v>495</v>
      </c>
      <c r="H61" s="15" t="n">
        <v>543</v>
      </c>
      <c r="I61" s="15" t="n">
        <v>568</v>
      </c>
      <c r="J61" s="15" t="n">
        <v>503</v>
      </c>
      <c r="K61" s="15" t="n">
        <v>555</v>
      </c>
      <c r="L61" s="15" t="n">
        <v>509</v>
      </c>
      <c r="M61" s="15" t="n">
        <v>490</v>
      </c>
      <c r="N61" s="15" t="n">
        <v>515</v>
      </c>
      <c r="O61" s="15" t="n">
        <v>503</v>
      </c>
      <c r="P61" s="27">
        <f>SUM(B61:O61)</f>
        <v/>
      </c>
    </row>
    <row r="62">
      <c r="A62" s="5" t="inlineStr">
        <is>
          <t>2022</t>
        </is>
      </c>
      <c r="B62" s="15" t="n">
        <v>255</v>
      </c>
      <c r="C62" s="15" t="n">
        <v>501</v>
      </c>
      <c r="D62" s="15" t="n">
        <v>516</v>
      </c>
      <c r="E62" s="15" t="n">
        <v>507</v>
      </c>
      <c r="F62" s="15" t="n">
        <v>479</v>
      </c>
      <c r="G62" s="15" t="n">
        <v>534</v>
      </c>
      <c r="H62" s="15" t="n">
        <v>480</v>
      </c>
      <c r="I62" s="15" t="n">
        <v>503</v>
      </c>
      <c r="J62" s="15" t="n">
        <v>553</v>
      </c>
      <c r="K62" s="15" t="n">
        <v>513</v>
      </c>
      <c r="L62" s="15" t="n">
        <v>544</v>
      </c>
      <c r="M62" s="15" t="n">
        <v>509</v>
      </c>
      <c r="N62" s="15" t="n">
        <v>492</v>
      </c>
      <c r="O62" s="15" t="n">
        <v>518</v>
      </c>
      <c r="P62" s="27">
        <f>SUM(B62:O62)</f>
        <v/>
      </c>
    </row>
    <row r="63">
      <c r="A63" s="5" t="inlineStr">
        <is>
          <t>2023</t>
        </is>
      </c>
      <c r="B63" s="15" t="n">
        <v>257</v>
      </c>
      <c r="C63" s="15" t="n">
        <v>509</v>
      </c>
      <c r="D63" s="15" t="n">
        <v>527</v>
      </c>
      <c r="E63" s="15" t="n">
        <v>547</v>
      </c>
      <c r="F63" s="15" t="n">
        <v>534</v>
      </c>
      <c r="G63" s="15" t="n">
        <v>504</v>
      </c>
      <c r="H63" s="15" t="n">
        <v>544</v>
      </c>
      <c r="I63" s="15" t="n">
        <v>467</v>
      </c>
      <c r="J63" s="15" t="n">
        <v>521</v>
      </c>
      <c r="K63" s="15" t="n">
        <v>563</v>
      </c>
      <c r="L63" s="15" t="n">
        <v>510</v>
      </c>
      <c r="M63" s="15" t="n">
        <v>552</v>
      </c>
      <c r="N63" s="15" t="n">
        <v>507</v>
      </c>
      <c r="O63" s="15" t="n">
        <v>497</v>
      </c>
      <c r="P63" s="27">
        <f>SUM(B63:O63)</f>
        <v/>
      </c>
    </row>
    <row r="64">
      <c r="A64" s="5" t="inlineStr">
        <is>
          <t>2024</t>
        </is>
      </c>
      <c r="B64" s="15" t="n">
        <v>256</v>
      </c>
      <c r="C64" s="15" t="n">
        <v>471</v>
      </c>
      <c r="D64" s="15" t="n">
        <v>520</v>
      </c>
      <c r="E64" s="15" t="n">
        <v>527</v>
      </c>
      <c r="F64" s="15" t="n">
        <v>544</v>
      </c>
      <c r="G64" s="15" t="n">
        <v>537</v>
      </c>
      <c r="H64" s="15" t="n">
        <v>511</v>
      </c>
      <c r="I64" s="15" t="n">
        <v>519</v>
      </c>
      <c r="J64" s="15" t="n">
        <v>470</v>
      </c>
      <c r="K64" s="15" t="n">
        <v>511</v>
      </c>
      <c r="L64" s="15" t="n">
        <v>570</v>
      </c>
      <c r="M64" s="15" t="n">
        <v>521</v>
      </c>
      <c r="N64" s="15" t="n">
        <v>551</v>
      </c>
      <c r="O64" s="15" t="n">
        <v>513</v>
      </c>
      <c r="P64" s="27">
        <f>SUM(B64:O64)</f>
        <v/>
      </c>
    </row>
    <row r="65">
      <c r="A65" s="5" t="inlineStr">
        <is>
          <t>2025</t>
        </is>
      </c>
      <c r="B65" s="15" t="n">
        <v>256</v>
      </c>
      <c r="C65" s="15" t="n">
        <v>502</v>
      </c>
      <c r="D65" s="15" t="n">
        <v>473</v>
      </c>
      <c r="E65" s="15" t="n">
        <v>515</v>
      </c>
      <c r="F65" s="15" t="n">
        <v>521</v>
      </c>
      <c r="G65" s="15" t="n">
        <v>550</v>
      </c>
      <c r="H65" s="15" t="n">
        <v>539</v>
      </c>
      <c r="I65" s="15" t="n">
        <v>494</v>
      </c>
      <c r="J65" s="15" t="n">
        <v>526</v>
      </c>
      <c r="K65" s="15" t="n">
        <v>461</v>
      </c>
      <c r="L65" s="15" t="n">
        <v>499</v>
      </c>
      <c r="M65" s="15" t="n">
        <v>584</v>
      </c>
      <c r="N65" s="15" t="n">
        <v>510</v>
      </c>
      <c r="O65" s="15" t="n">
        <v>550</v>
      </c>
      <c r="P65" s="27">
        <f>SUM(B65:O65)</f>
        <v/>
      </c>
    </row>
    <row r="66">
      <c r="A66" s="5" t="inlineStr">
        <is>
          <t>2026</t>
        </is>
      </c>
      <c r="B66" s="15" t="n">
        <v>256</v>
      </c>
      <c r="C66" s="15" t="n">
        <v>497</v>
      </c>
      <c r="D66" s="15" t="n">
        <v>505</v>
      </c>
      <c r="E66" s="15" t="n">
        <v>474</v>
      </c>
      <c r="F66" s="15" t="n">
        <v>512</v>
      </c>
      <c r="G66" s="15" t="n">
        <v>528</v>
      </c>
      <c r="H66" s="15" t="n">
        <v>553</v>
      </c>
      <c r="I66" s="15" t="n">
        <v>522</v>
      </c>
      <c r="J66" s="15" t="n">
        <v>501</v>
      </c>
      <c r="K66" s="15" t="n">
        <v>519</v>
      </c>
      <c r="L66" s="15" t="n">
        <v>454</v>
      </c>
      <c r="M66" s="15" t="n">
        <v>515</v>
      </c>
      <c r="N66" s="15" t="n">
        <v>578</v>
      </c>
      <c r="O66" s="15" t="n">
        <v>515</v>
      </c>
      <c r="P66" s="27">
        <f>SUM(B66:O66)</f>
        <v/>
      </c>
    </row>
    <row r="67">
      <c r="A67" s="5" t="inlineStr">
        <is>
          <t>2027</t>
        </is>
      </c>
      <c r="B67" s="15" t="n">
        <v>256</v>
      </c>
      <c r="C67" s="15" t="n">
        <v>507</v>
      </c>
      <c r="D67" s="15" t="n">
        <v>496</v>
      </c>
      <c r="E67" s="15" t="n">
        <v>507</v>
      </c>
      <c r="F67" s="15" t="n">
        <v>469</v>
      </c>
      <c r="G67" s="15" t="n">
        <v>515</v>
      </c>
      <c r="H67" s="15" t="n">
        <v>530</v>
      </c>
      <c r="I67" s="15" t="n">
        <v>537</v>
      </c>
      <c r="J67" s="15" t="n">
        <v>531</v>
      </c>
      <c r="K67" s="15" t="n">
        <v>496</v>
      </c>
      <c r="L67" s="15" t="n">
        <v>512</v>
      </c>
      <c r="M67" s="15" t="n">
        <v>469</v>
      </c>
      <c r="N67" s="15" t="n">
        <v>509</v>
      </c>
      <c r="O67" s="15" t="n">
        <v>583</v>
      </c>
      <c r="P67" s="27">
        <f>SUM(B67:O67)</f>
        <v/>
      </c>
    </row>
    <row r="68">
      <c r="A68" s="5" t="inlineStr">
        <is>
          <t>2028</t>
        </is>
      </c>
      <c r="B68" s="15" t="n">
        <v>256</v>
      </c>
      <c r="C68" s="15" t="n">
        <v>525</v>
      </c>
      <c r="D68" s="15" t="n">
        <v>505</v>
      </c>
      <c r="E68" s="15" t="n">
        <v>503</v>
      </c>
      <c r="F68" s="15" t="n">
        <v>507</v>
      </c>
      <c r="G68" s="15" t="n">
        <v>475</v>
      </c>
      <c r="H68" s="15" t="n">
        <v>522</v>
      </c>
      <c r="I68" s="15" t="n">
        <v>519</v>
      </c>
      <c r="J68" s="15" t="n">
        <v>550</v>
      </c>
      <c r="K68" s="15" t="n">
        <v>529</v>
      </c>
      <c r="L68" s="15" t="n">
        <v>489</v>
      </c>
      <c r="M68" s="15" t="n">
        <v>529</v>
      </c>
      <c r="N68" s="15" t="n">
        <v>464</v>
      </c>
      <c r="O68" s="15" t="n">
        <v>513</v>
      </c>
      <c r="P68" s="27">
        <f>SUM(B68:O68)</f>
        <v/>
      </c>
    </row>
    <row r="69">
      <c r="A69" s="5" t="inlineStr">
        <is>
          <t>2029</t>
        </is>
      </c>
      <c r="B69" s="15" t="n">
        <v>256</v>
      </c>
      <c r="C69" s="15" t="n">
        <v>529</v>
      </c>
      <c r="D69" s="15" t="n">
        <v>520</v>
      </c>
      <c r="E69" s="15" t="n">
        <v>511</v>
      </c>
      <c r="F69" s="15" t="n">
        <v>503</v>
      </c>
      <c r="G69" s="15" t="n">
        <v>515</v>
      </c>
      <c r="H69" s="15" t="n">
        <v>485</v>
      </c>
      <c r="I69" s="15" t="n">
        <v>512</v>
      </c>
      <c r="J69" s="15" t="n">
        <v>534</v>
      </c>
      <c r="K69" s="15" t="n">
        <v>550</v>
      </c>
      <c r="L69" s="15" t="n">
        <v>522</v>
      </c>
      <c r="M69" s="15" t="n">
        <v>505</v>
      </c>
      <c r="N69" s="15" t="n">
        <v>523</v>
      </c>
      <c r="O69" s="15" t="n">
        <v>468</v>
      </c>
      <c r="P69" s="27">
        <f>SUM(B69:O69)</f>
        <v/>
      </c>
    </row>
    <row r="70">
      <c r="A70" s="5" t="inlineStr">
        <is>
          <t>2030</t>
        </is>
      </c>
      <c r="B70" s="15" t="n">
        <v>256</v>
      </c>
      <c r="C70" s="15" t="n">
        <v>541</v>
      </c>
      <c r="D70" s="15" t="n">
        <v>524</v>
      </c>
      <c r="E70" s="15" t="n">
        <v>527</v>
      </c>
      <c r="F70" s="15" t="n">
        <v>513</v>
      </c>
      <c r="G70" s="15" t="n">
        <v>512</v>
      </c>
      <c r="H70" s="15" t="n">
        <v>525</v>
      </c>
      <c r="I70" s="15" t="n">
        <v>479</v>
      </c>
      <c r="J70" s="15" t="n">
        <v>526</v>
      </c>
      <c r="K70" s="15" t="n">
        <v>537</v>
      </c>
      <c r="L70" s="15" t="n">
        <v>543</v>
      </c>
      <c r="M70" s="15" t="n">
        <v>539</v>
      </c>
      <c r="N70" s="15" t="n">
        <v>500</v>
      </c>
      <c r="O70" s="15" t="n">
        <v>528</v>
      </c>
      <c r="P70" s="27">
        <f>SUM(B70:O70)</f>
        <v/>
      </c>
    </row>
    <row r="71">
      <c r="A71" s="5" t="inlineStr">
        <is>
          <t>2031</t>
        </is>
      </c>
      <c r="B71" s="15" t="n">
        <v>256</v>
      </c>
      <c r="C71" s="15" t="n">
        <v>555</v>
      </c>
      <c r="D71" s="15" t="n">
        <v>528</v>
      </c>
      <c r="E71" s="15" t="n">
        <v>533</v>
      </c>
      <c r="F71" s="15" t="n">
        <v>532</v>
      </c>
      <c r="G71" s="15" t="n">
        <v>523</v>
      </c>
      <c r="H71" s="15" t="n">
        <v>525</v>
      </c>
      <c r="I71" s="15" t="n">
        <v>516</v>
      </c>
      <c r="J71" s="15" t="n">
        <v>493</v>
      </c>
      <c r="K71" s="15" t="n">
        <v>528</v>
      </c>
      <c r="L71" s="15" t="n">
        <v>530</v>
      </c>
      <c r="M71" s="15" t="n">
        <v>561</v>
      </c>
      <c r="N71" s="15" t="n">
        <v>534</v>
      </c>
      <c r="O71" s="15" t="n">
        <v>504</v>
      </c>
      <c r="P71" s="27">
        <f>SUM(B71:O71)</f>
        <v/>
      </c>
    </row>
    <row r="72">
      <c r="A72" s="5" t="inlineStr">
        <is>
          <t>2032</t>
        </is>
      </c>
      <c r="B72" s="15" t="n">
        <v>256</v>
      </c>
      <c r="C72" s="15" t="n">
        <v>583</v>
      </c>
      <c r="D72" s="15" t="n">
        <v>544</v>
      </c>
      <c r="E72" s="15" t="n">
        <v>537</v>
      </c>
      <c r="F72" s="15" t="n">
        <v>535</v>
      </c>
      <c r="G72" s="15" t="n">
        <v>545</v>
      </c>
      <c r="H72" s="15" t="n">
        <v>535</v>
      </c>
      <c r="I72" s="15" t="n">
        <v>518</v>
      </c>
      <c r="J72" s="15" t="n">
        <v>530</v>
      </c>
      <c r="K72" s="15" t="n">
        <v>500</v>
      </c>
      <c r="L72" s="15" t="n">
        <v>520</v>
      </c>
      <c r="M72" s="15" t="n">
        <v>548</v>
      </c>
      <c r="N72" s="15" t="n">
        <v>555</v>
      </c>
      <c r="O72" s="15" t="n">
        <v>539</v>
      </c>
      <c r="P72" s="27">
        <f>SUM(B72:O72)</f>
        <v/>
      </c>
    </row>
    <row r="73">
      <c r="A73" s="5" t="inlineStr">
        <is>
          <t>2033</t>
        </is>
      </c>
      <c r="B73" s="15" t="n">
        <v>256</v>
      </c>
      <c r="C73" s="15" t="n">
        <v>590</v>
      </c>
      <c r="D73" s="15" t="n">
        <v>567</v>
      </c>
      <c r="E73" s="15" t="n">
        <v>556</v>
      </c>
      <c r="F73" s="15" t="n">
        <v>541</v>
      </c>
      <c r="G73" s="15" t="n">
        <v>546</v>
      </c>
      <c r="H73" s="15" t="n">
        <v>559</v>
      </c>
      <c r="I73" s="15" t="n">
        <v>530</v>
      </c>
      <c r="J73" s="15" t="n">
        <v>534</v>
      </c>
      <c r="K73" s="15" t="n">
        <v>532</v>
      </c>
      <c r="L73" s="15" t="n">
        <v>493</v>
      </c>
      <c r="M73" s="15" t="n">
        <v>538</v>
      </c>
      <c r="N73" s="15" t="n">
        <v>542</v>
      </c>
      <c r="O73" s="15" t="n">
        <v>560</v>
      </c>
      <c r="P73" s="27">
        <f>SUM(B73:O73)</f>
        <v/>
      </c>
    </row>
    <row r="74">
      <c r="A74" s="5" t="inlineStr">
        <is>
          <t>2034</t>
        </is>
      </c>
      <c r="B74" s="15" t="n">
        <v>256</v>
      </c>
      <c r="C74" s="15" t="n">
        <v>607</v>
      </c>
      <c r="D74" s="15" t="n">
        <v>580</v>
      </c>
      <c r="E74" s="15" t="n">
        <v>576</v>
      </c>
      <c r="F74" s="15" t="n">
        <v>561</v>
      </c>
      <c r="G74" s="15" t="n">
        <v>555</v>
      </c>
      <c r="H74" s="15" t="n">
        <v>561</v>
      </c>
      <c r="I74" s="15" t="n">
        <v>552</v>
      </c>
      <c r="J74" s="15" t="n">
        <v>544</v>
      </c>
      <c r="K74" s="15" t="n">
        <v>539</v>
      </c>
      <c r="L74" s="15" t="n">
        <v>525</v>
      </c>
      <c r="M74" s="15" t="n">
        <v>510</v>
      </c>
      <c r="N74" s="15" t="n">
        <v>532</v>
      </c>
      <c r="O74" s="15" t="n">
        <v>546</v>
      </c>
      <c r="P74" s="27">
        <f>SUM(B74:O74)</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29"/>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3"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14" customWidth="1" min="15" max="15"/>
  </cols>
  <sheetData>
    <row r="1">
      <c r="A1" s="4" t="inlineStr">
        <is>
          <t>How classes have actually grown or shrunk as they move up a grade, FY2014 to FY2027</t>
        </is>
      </c>
    </row>
    <row r="2" ht="30" customHeight="1">
      <c r="A2" s="18" t="inlineStr">
        <is>
          <t>Each cell is this year's grade divided by last year's grade below: above 1, the class gained students (more families moved in or returned than left); below 1, it lost them. Calculated from the actual grades on the Grades sheet.</t>
        </is>
      </c>
    </row>
    <row r="4" ht="30" customHeight="1">
      <c r="A4" s="7" t="inlineStr">
        <is>
          <t>Into school year</t>
        </is>
      </c>
      <c r="B4" s="7" t="inlineStr">
        <is>
          <t>Kindergarten per birth</t>
        </is>
      </c>
      <c r="C4" s="7" t="inlineStr">
        <is>
          <t>K to 1</t>
        </is>
      </c>
      <c r="D4" s="7" t="inlineStr">
        <is>
          <t>1 to 2</t>
        </is>
      </c>
      <c r="E4" s="7" t="inlineStr">
        <is>
          <t>2 to 3</t>
        </is>
      </c>
      <c r="F4" s="7" t="inlineStr">
        <is>
          <t>3 to 4</t>
        </is>
      </c>
      <c r="G4" s="7" t="inlineStr">
        <is>
          <t>4 to 5</t>
        </is>
      </c>
      <c r="H4" s="7" t="inlineStr">
        <is>
          <t>5 to 6</t>
        </is>
      </c>
      <c r="I4" s="7" t="inlineStr">
        <is>
          <t>6 to 7</t>
        </is>
      </c>
      <c r="J4" s="7" t="inlineStr">
        <is>
          <t>7 to 8</t>
        </is>
      </c>
      <c r="K4" s="7" t="inlineStr">
        <is>
          <t>8 to 9</t>
        </is>
      </c>
      <c r="L4" s="7" t="inlineStr">
        <is>
          <t>9 to 10</t>
        </is>
      </c>
      <c r="M4" s="7" t="inlineStr">
        <is>
          <t>10 to 11</t>
        </is>
      </c>
      <c r="N4" s="7" t="inlineStr">
        <is>
          <t>11 to 12</t>
        </is>
      </c>
      <c r="O4" s="7" t="inlineStr">
        <is>
          <t>K to grade 12, all moves multiplied</t>
        </is>
      </c>
    </row>
    <row r="5">
      <c r="A5" s="5" t="inlineStr">
        <is>
          <t>FY2014</t>
        </is>
      </c>
      <c r="B5" s="28">
        <f>Grades!C6/INDEX(Inputs!$B$26:$B$80,MATCH(2008,Inputs!$A$26:$A$80,0))</f>
        <v/>
      </c>
    </row>
    <row r="6">
      <c r="A6" s="5" t="inlineStr">
        <is>
          <t>FY2015</t>
        </is>
      </c>
      <c r="B6" s="28">
        <f>Grades!C7/INDEX(Inputs!$B$26:$B$80,MATCH(2009,Inputs!$A$26:$A$80,0))</f>
        <v/>
      </c>
      <c r="C6" s="28">
        <f>Grades!D7/Grades!C6</f>
        <v/>
      </c>
      <c r="D6" s="28">
        <f>Grades!E7/Grades!D6</f>
        <v/>
      </c>
      <c r="E6" s="28">
        <f>Grades!F7/Grades!E6</f>
        <v/>
      </c>
      <c r="F6" s="28">
        <f>Grades!G7/Grades!F6</f>
        <v/>
      </c>
      <c r="G6" s="28">
        <f>Grades!H7/Grades!G6</f>
        <v/>
      </c>
      <c r="H6" s="28">
        <f>Grades!I7/Grades!H6</f>
        <v/>
      </c>
      <c r="I6" s="28">
        <f>Grades!J7/Grades!I6</f>
        <v/>
      </c>
      <c r="J6" s="28">
        <f>Grades!K7/Grades!J6</f>
        <v/>
      </c>
      <c r="K6" s="28">
        <f>Grades!L7/Grades!K6</f>
        <v/>
      </c>
      <c r="L6" s="28">
        <f>Grades!M7/Grades!L6</f>
        <v/>
      </c>
      <c r="M6" s="28">
        <f>Grades!N7/Grades!M6</f>
        <v/>
      </c>
      <c r="N6" s="28">
        <f>Grades!O7/Grades!N6</f>
        <v/>
      </c>
    </row>
    <row r="7">
      <c r="A7" s="5" t="inlineStr">
        <is>
          <t>FY2016</t>
        </is>
      </c>
      <c r="B7" s="28">
        <f>Grades!C8/INDEX(Inputs!$B$26:$B$80,MATCH(2010,Inputs!$A$26:$A$80,0))</f>
        <v/>
      </c>
      <c r="C7" s="28">
        <f>Grades!D8/Grades!C7</f>
        <v/>
      </c>
      <c r="D7" s="28">
        <f>Grades!E8/Grades!D7</f>
        <v/>
      </c>
      <c r="E7" s="28">
        <f>Grades!F8/Grades!E7</f>
        <v/>
      </c>
      <c r="F7" s="28">
        <f>Grades!G8/Grades!F7</f>
        <v/>
      </c>
      <c r="G7" s="28">
        <f>Grades!H8/Grades!G7</f>
        <v/>
      </c>
      <c r="H7" s="28">
        <f>Grades!I8/Grades!H7</f>
        <v/>
      </c>
      <c r="I7" s="28">
        <f>Grades!J8/Grades!I7</f>
        <v/>
      </c>
      <c r="J7" s="28">
        <f>Grades!K8/Grades!J7</f>
        <v/>
      </c>
      <c r="K7" s="28">
        <f>Grades!L8/Grades!K7</f>
        <v/>
      </c>
      <c r="L7" s="28">
        <f>Grades!M8/Grades!L7</f>
        <v/>
      </c>
      <c r="M7" s="28">
        <f>Grades!N8/Grades!M7</f>
        <v/>
      </c>
      <c r="N7" s="28">
        <f>Grades!O8/Grades!N7</f>
        <v/>
      </c>
    </row>
    <row r="8">
      <c r="A8" s="5" t="inlineStr">
        <is>
          <t>FY2017</t>
        </is>
      </c>
      <c r="B8" s="28">
        <f>Grades!C9/INDEX(Inputs!$B$26:$B$80,MATCH(2011,Inputs!$A$26:$A$80,0))</f>
        <v/>
      </c>
      <c r="C8" s="28">
        <f>Grades!D9/Grades!C8</f>
        <v/>
      </c>
      <c r="D8" s="28">
        <f>Grades!E9/Grades!D8</f>
        <v/>
      </c>
      <c r="E8" s="28">
        <f>Grades!F9/Grades!E8</f>
        <v/>
      </c>
      <c r="F8" s="28">
        <f>Grades!G9/Grades!F8</f>
        <v/>
      </c>
      <c r="G8" s="28">
        <f>Grades!H9/Grades!G8</f>
        <v/>
      </c>
      <c r="H8" s="28">
        <f>Grades!I9/Grades!H8</f>
        <v/>
      </c>
      <c r="I8" s="28">
        <f>Grades!J9/Grades!I8</f>
        <v/>
      </c>
      <c r="J8" s="28">
        <f>Grades!K9/Grades!J8</f>
        <v/>
      </c>
      <c r="K8" s="28">
        <f>Grades!L9/Grades!K8</f>
        <v/>
      </c>
      <c r="L8" s="28">
        <f>Grades!M9/Grades!L8</f>
        <v/>
      </c>
      <c r="M8" s="28">
        <f>Grades!N9/Grades!M8</f>
        <v/>
      </c>
      <c r="N8" s="28">
        <f>Grades!O9/Grades!N8</f>
        <v/>
      </c>
    </row>
    <row r="9">
      <c r="A9" s="5" t="inlineStr">
        <is>
          <t>FY2018</t>
        </is>
      </c>
      <c r="B9" s="28">
        <f>Grades!C10/INDEX(Inputs!$B$26:$B$80,MATCH(2012,Inputs!$A$26:$A$80,0))</f>
        <v/>
      </c>
      <c r="C9" s="28">
        <f>Grades!D10/Grades!C9</f>
        <v/>
      </c>
      <c r="D9" s="28">
        <f>Grades!E10/Grades!D9</f>
        <v/>
      </c>
      <c r="E9" s="28">
        <f>Grades!F10/Grades!E9</f>
        <v/>
      </c>
      <c r="F9" s="28">
        <f>Grades!G10/Grades!F9</f>
        <v/>
      </c>
      <c r="G9" s="28">
        <f>Grades!H10/Grades!G9</f>
        <v/>
      </c>
      <c r="H9" s="28">
        <f>Grades!I10/Grades!H9</f>
        <v/>
      </c>
      <c r="I9" s="28">
        <f>Grades!J10/Grades!I9</f>
        <v/>
      </c>
      <c r="J9" s="28">
        <f>Grades!K10/Grades!J9</f>
        <v/>
      </c>
      <c r="K9" s="28">
        <f>Grades!L10/Grades!K9</f>
        <v/>
      </c>
      <c r="L9" s="28">
        <f>Grades!M10/Grades!L9</f>
        <v/>
      </c>
      <c r="M9" s="28">
        <f>Grades!N10/Grades!M9</f>
        <v/>
      </c>
      <c r="N9" s="28">
        <f>Grades!O10/Grades!N9</f>
        <v/>
      </c>
    </row>
    <row r="10">
      <c r="A10" s="5" t="inlineStr">
        <is>
          <t>FY2019</t>
        </is>
      </c>
      <c r="B10" s="28">
        <f>Grades!C11/INDEX(Inputs!$B$26:$B$80,MATCH(2013,Inputs!$A$26:$A$80,0))</f>
        <v/>
      </c>
      <c r="C10" s="28">
        <f>Grades!D11/Grades!C10</f>
        <v/>
      </c>
      <c r="D10" s="28">
        <f>Grades!E11/Grades!D10</f>
        <v/>
      </c>
      <c r="E10" s="28">
        <f>Grades!F11/Grades!E10</f>
        <v/>
      </c>
      <c r="F10" s="28">
        <f>Grades!G11/Grades!F10</f>
        <v/>
      </c>
      <c r="G10" s="28">
        <f>Grades!H11/Grades!G10</f>
        <v/>
      </c>
      <c r="H10" s="28">
        <f>Grades!I11/Grades!H10</f>
        <v/>
      </c>
      <c r="I10" s="28">
        <f>Grades!J11/Grades!I10</f>
        <v/>
      </c>
      <c r="J10" s="28">
        <f>Grades!K11/Grades!J10</f>
        <v/>
      </c>
      <c r="K10" s="28">
        <f>Grades!L11/Grades!K10</f>
        <v/>
      </c>
      <c r="L10" s="28">
        <f>Grades!M11/Grades!L10</f>
        <v/>
      </c>
      <c r="M10" s="28">
        <f>Grades!N11/Grades!M10</f>
        <v/>
      </c>
      <c r="N10" s="28">
        <f>Grades!O11/Grades!N10</f>
        <v/>
      </c>
    </row>
    <row r="11">
      <c r="A11" s="5" t="inlineStr">
        <is>
          <t>FY2020</t>
        </is>
      </c>
      <c r="B11" s="28">
        <f>Grades!C12/INDEX(Inputs!$B$26:$B$80,MATCH(2014,Inputs!$A$26:$A$80,0))</f>
        <v/>
      </c>
      <c r="C11" s="28">
        <f>Grades!D12/Grades!C11</f>
        <v/>
      </c>
      <c r="D11" s="28">
        <f>Grades!E12/Grades!D11</f>
        <v/>
      </c>
      <c r="E11" s="28">
        <f>Grades!F12/Grades!E11</f>
        <v/>
      </c>
      <c r="F11" s="28">
        <f>Grades!G12/Grades!F11</f>
        <v/>
      </c>
      <c r="G11" s="28">
        <f>Grades!H12/Grades!G11</f>
        <v/>
      </c>
      <c r="H11" s="28">
        <f>Grades!I12/Grades!H11</f>
        <v/>
      </c>
      <c r="I11" s="28">
        <f>Grades!J12/Grades!I11</f>
        <v/>
      </c>
      <c r="J11" s="28">
        <f>Grades!K12/Grades!J11</f>
        <v/>
      </c>
      <c r="K11" s="28">
        <f>Grades!L12/Grades!K11</f>
        <v/>
      </c>
      <c r="L11" s="28">
        <f>Grades!M12/Grades!L11</f>
        <v/>
      </c>
      <c r="M11" s="28">
        <f>Grades!N12/Grades!M11</f>
        <v/>
      </c>
      <c r="N11" s="28">
        <f>Grades!O12/Grades!N11</f>
        <v/>
      </c>
    </row>
    <row r="12">
      <c r="A12" s="5" t="inlineStr">
        <is>
          <t>FY2021</t>
        </is>
      </c>
      <c r="B12" s="28">
        <f>Grades!C13/INDEX(Inputs!$B$26:$B$80,MATCH(2015,Inputs!$A$26:$A$80,0))</f>
        <v/>
      </c>
      <c r="C12" s="28">
        <f>Grades!D13/Grades!C12</f>
        <v/>
      </c>
      <c r="D12" s="28">
        <f>Grades!E13/Grades!D12</f>
        <v/>
      </c>
      <c r="E12" s="28">
        <f>Grades!F13/Grades!E12</f>
        <v/>
      </c>
      <c r="F12" s="28">
        <f>Grades!G13/Grades!F12</f>
        <v/>
      </c>
      <c r="G12" s="28">
        <f>Grades!H13/Grades!G12</f>
        <v/>
      </c>
      <c r="H12" s="28">
        <f>Grades!I13/Grades!H12</f>
        <v/>
      </c>
      <c r="I12" s="28">
        <f>Grades!J13/Grades!I12</f>
        <v/>
      </c>
      <c r="J12" s="28">
        <f>Grades!K13/Grades!J12</f>
        <v/>
      </c>
      <c r="K12" s="28">
        <f>Grades!L13/Grades!K12</f>
        <v/>
      </c>
      <c r="L12" s="28">
        <f>Grades!M13/Grades!L12</f>
        <v/>
      </c>
      <c r="M12" s="28">
        <f>Grades!N13/Grades!M12</f>
        <v/>
      </c>
      <c r="N12" s="28">
        <f>Grades!O13/Grades!N12</f>
        <v/>
      </c>
    </row>
    <row r="13">
      <c r="A13" s="5" t="inlineStr">
        <is>
          <t>FY2022</t>
        </is>
      </c>
      <c r="B13" s="28">
        <f>Grades!C14/INDEX(Inputs!$B$26:$B$80,MATCH(2016,Inputs!$A$26:$A$80,0))</f>
        <v/>
      </c>
      <c r="C13" s="28">
        <f>Grades!D14/Grades!C13</f>
        <v/>
      </c>
      <c r="D13" s="28">
        <f>Grades!E14/Grades!D13</f>
        <v/>
      </c>
      <c r="E13" s="28">
        <f>Grades!F14/Grades!E13</f>
        <v/>
      </c>
      <c r="F13" s="28">
        <f>Grades!G14/Grades!F13</f>
        <v/>
      </c>
      <c r="G13" s="28">
        <f>Grades!H14/Grades!G13</f>
        <v/>
      </c>
      <c r="H13" s="28">
        <f>Grades!I14/Grades!H13</f>
        <v/>
      </c>
      <c r="I13" s="28">
        <f>Grades!J14/Grades!I13</f>
        <v/>
      </c>
      <c r="J13" s="28">
        <f>Grades!K14/Grades!J13</f>
        <v/>
      </c>
      <c r="K13" s="28">
        <f>Grades!L14/Grades!K13</f>
        <v/>
      </c>
      <c r="L13" s="28">
        <f>Grades!M14/Grades!L13</f>
        <v/>
      </c>
      <c r="M13" s="28">
        <f>Grades!N14/Grades!M13</f>
        <v/>
      </c>
      <c r="N13" s="28">
        <f>Grades!O14/Grades!N13</f>
        <v/>
      </c>
    </row>
    <row r="14">
      <c r="A14" s="5" t="inlineStr">
        <is>
          <t>FY2023</t>
        </is>
      </c>
      <c r="B14" s="28">
        <f>Grades!C15/INDEX(Inputs!$B$26:$B$80,MATCH(2017,Inputs!$A$26:$A$80,0))</f>
        <v/>
      </c>
      <c r="C14" s="28">
        <f>Grades!D15/Grades!C14</f>
        <v/>
      </c>
      <c r="D14" s="28">
        <f>Grades!E15/Grades!D14</f>
        <v/>
      </c>
      <c r="E14" s="28">
        <f>Grades!F15/Grades!E14</f>
        <v/>
      </c>
      <c r="F14" s="28">
        <f>Grades!G15/Grades!F14</f>
        <v/>
      </c>
      <c r="G14" s="28">
        <f>Grades!H15/Grades!G14</f>
        <v/>
      </c>
      <c r="H14" s="28">
        <f>Grades!I15/Grades!H14</f>
        <v/>
      </c>
      <c r="I14" s="28">
        <f>Grades!J15/Grades!I14</f>
        <v/>
      </c>
      <c r="J14" s="28">
        <f>Grades!K15/Grades!J14</f>
        <v/>
      </c>
      <c r="K14" s="28">
        <f>Grades!L15/Grades!K14</f>
        <v/>
      </c>
      <c r="L14" s="28">
        <f>Grades!M15/Grades!L14</f>
        <v/>
      </c>
      <c r="M14" s="28">
        <f>Grades!N15/Grades!M14</f>
        <v/>
      </c>
      <c r="N14" s="28">
        <f>Grades!O15/Grades!N14</f>
        <v/>
      </c>
    </row>
    <row r="15">
      <c r="A15" s="5" t="inlineStr">
        <is>
          <t>FY2024</t>
        </is>
      </c>
      <c r="B15" s="28">
        <f>Grades!C16/INDEX(Inputs!$B$26:$B$80,MATCH(2018,Inputs!$A$26:$A$80,0))</f>
        <v/>
      </c>
      <c r="C15" s="28">
        <f>Grades!D16/Grades!C15</f>
        <v/>
      </c>
      <c r="D15" s="28">
        <f>Grades!E16/Grades!D15</f>
        <v/>
      </c>
      <c r="E15" s="28">
        <f>Grades!F16/Grades!E15</f>
        <v/>
      </c>
      <c r="F15" s="28">
        <f>Grades!G16/Grades!F15</f>
        <v/>
      </c>
      <c r="G15" s="28">
        <f>Grades!H16/Grades!G15</f>
        <v/>
      </c>
      <c r="H15" s="28">
        <f>Grades!I16/Grades!H15</f>
        <v/>
      </c>
      <c r="I15" s="28">
        <f>Grades!J16/Grades!I15</f>
        <v/>
      </c>
      <c r="J15" s="28">
        <f>Grades!K16/Grades!J15</f>
        <v/>
      </c>
      <c r="K15" s="28">
        <f>Grades!L16/Grades!K15</f>
        <v/>
      </c>
      <c r="L15" s="28">
        <f>Grades!M16/Grades!L15</f>
        <v/>
      </c>
      <c r="M15" s="28">
        <f>Grades!N16/Grades!M15</f>
        <v/>
      </c>
      <c r="N15" s="28">
        <f>Grades!O16/Grades!N15</f>
        <v/>
      </c>
    </row>
    <row r="16">
      <c r="A16" s="5" t="inlineStr">
        <is>
          <t>FY2025</t>
        </is>
      </c>
      <c r="B16" s="28">
        <f>Grades!C17/INDEX(Inputs!$B$26:$B$80,MATCH(2019,Inputs!$A$26:$A$80,0))</f>
        <v/>
      </c>
      <c r="C16" s="28">
        <f>Grades!D17/Grades!C16</f>
        <v/>
      </c>
      <c r="D16" s="28">
        <f>Grades!E17/Grades!D16</f>
        <v/>
      </c>
      <c r="E16" s="28">
        <f>Grades!F17/Grades!E16</f>
        <v/>
      </c>
      <c r="F16" s="28">
        <f>Grades!G17/Grades!F16</f>
        <v/>
      </c>
      <c r="G16" s="28">
        <f>Grades!H17/Grades!G16</f>
        <v/>
      </c>
      <c r="H16" s="28">
        <f>Grades!I17/Grades!H16</f>
        <v/>
      </c>
      <c r="I16" s="28">
        <f>Grades!J17/Grades!I16</f>
        <v/>
      </c>
      <c r="J16" s="28">
        <f>Grades!K17/Grades!J16</f>
        <v/>
      </c>
      <c r="K16" s="28">
        <f>Grades!L17/Grades!K16</f>
        <v/>
      </c>
      <c r="L16" s="28">
        <f>Grades!M17/Grades!L16</f>
        <v/>
      </c>
      <c r="M16" s="28">
        <f>Grades!N17/Grades!M16</f>
        <v/>
      </c>
      <c r="N16" s="28">
        <f>Grades!O17/Grades!N16</f>
        <v/>
      </c>
    </row>
    <row r="17">
      <c r="A17" s="5" t="inlineStr">
        <is>
          <t>FY2026</t>
        </is>
      </c>
      <c r="B17" s="28">
        <f>Grades!C18/INDEX(Inputs!$B$26:$B$80,MATCH(2020,Inputs!$A$26:$A$80,0))</f>
        <v/>
      </c>
      <c r="C17" s="28">
        <f>Grades!D18/Grades!C17</f>
        <v/>
      </c>
      <c r="D17" s="28">
        <f>Grades!E18/Grades!D17</f>
        <v/>
      </c>
      <c r="E17" s="28">
        <f>Grades!F18/Grades!E17</f>
        <v/>
      </c>
      <c r="F17" s="28">
        <f>Grades!G18/Grades!F17</f>
        <v/>
      </c>
      <c r="G17" s="28">
        <f>Grades!H18/Grades!G17</f>
        <v/>
      </c>
      <c r="H17" s="28">
        <f>Grades!I18/Grades!H17</f>
        <v/>
      </c>
      <c r="I17" s="28">
        <f>Grades!J18/Grades!I17</f>
        <v/>
      </c>
      <c r="J17" s="28">
        <f>Grades!K18/Grades!J17</f>
        <v/>
      </c>
      <c r="K17" s="28">
        <f>Grades!L18/Grades!K17</f>
        <v/>
      </c>
      <c r="L17" s="28">
        <f>Grades!M18/Grades!L17</f>
        <v/>
      </c>
      <c r="M17" s="28">
        <f>Grades!N18/Grades!M17</f>
        <v/>
      </c>
      <c r="N17" s="28">
        <f>Grades!O18/Grades!N17</f>
        <v/>
      </c>
    </row>
    <row r="18">
      <c r="A18" s="5" t="inlineStr">
        <is>
          <t>FY2027</t>
        </is>
      </c>
      <c r="B18" s="28">
        <f>Grades!C19/INDEX(Inputs!$B$26:$B$80,MATCH(2021,Inputs!$A$26:$A$80,0))</f>
        <v/>
      </c>
      <c r="C18" s="28">
        <f>Grades!D19/Grades!C18</f>
        <v/>
      </c>
      <c r="D18" s="28">
        <f>Grades!E19/Grades!D18</f>
        <v/>
      </c>
      <c r="E18" s="28">
        <f>Grades!F19/Grades!E18</f>
        <v/>
      </c>
      <c r="F18" s="28">
        <f>Grades!G19/Grades!F18</f>
        <v/>
      </c>
      <c r="G18" s="28">
        <f>Grades!H19/Grades!G18</f>
        <v/>
      </c>
      <c r="H18" s="28">
        <f>Grades!I19/Grades!H18</f>
        <v/>
      </c>
      <c r="I18" s="28">
        <f>Grades!J19/Grades!I18</f>
        <v/>
      </c>
      <c r="J18" s="28">
        <f>Grades!K19/Grades!J18</f>
        <v/>
      </c>
      <c r="K18" s="28">
        <f>Grades!L19/Grades!K18</f>
        <v/>
      </c>
      <c r="L18" s="28">
        <f>Grades!M19/Grades!L18</f>
        <v/>
      </c>
      <c r="M18" s="28">
        <f>Grades!N19/Grades!M18</f>
        <v/>
      </c>
      <c r="N18" s="28">
        <f>Grades!O19/Grades!N18</f>
        <v/>
      </c>
    </row>
    <row r="20">
      <c r="A20" s="19" t="inlineStr">
        <is>
          <t>Average before COVID (into FY2015-FY2019)</t>
        </is>
      </c>
      <c r="B20" s="29">
        <f>AVERAGE(B6:B10)</f>
        <v/>
      </c>
      <c r="C20" s="30">
        <f>AVERAGE(C6:C10)</f>
        <v/>
      </c>
      <c r="D20" s="30">
        <f>AVERAGE(D6:D10)</f>
        <v/>
      </c>
      <c r="E20" s="30">
        <f>AVERAGE(E6:E10)</f>
        <v/>
      </c>
      <c r="F20" s="30">
        <f>AVERAGE(F6:F10)</f>
        <v/>
      </c>
      <c r="G20" s="30">
        <f>AVERAGE(G6:G10)</f>
        <v/>
      </c>
      <c r="H20" s="30">
        <f>AVERAGE(H6:H10)</f>
        <v/>
      </c>
      <c r="I20" s="30">
        <f>AVERAGE(I6:I10)</f>
        <v/>
      </c>
      <c r="J20" s="30">
        <f>AVERAGE(J6:J10)</f>
        <v/>
      </c>
      <c r="K20" s="30">
        <f>AVERAGE(K6:K10)</f>
        <v/>
      </c>
      <c r="L20" s="30">
        <f>AVERAGE(L6:L10)</f>
        <v/>
      </c>
      <c r="M20" s="30">
        <f>AVERAGE(M6:M10)</f>
        <v/>
      </c>
      <c r="N20" s="30">
        <f>AVERAGE(N6:N10)</f>
        <v/>
      </c>
      <c r="O20" s="29">
        <f>PRODUCT(C20:N20)</f>
        <v/>
      </c>
    </row>
    <row r="21">
      <c r="A21" s="19" t="inlineStr">
        <is>
          <t>COVID years (into FY2020-FY2021)</t>
        </is>
      </c>
      <c r="B21" s="29">
        <f>AVERAGE(B11:B12)</f>
        <v/>
      </c>
      <c r="C21" s="30">
        <f>AVERAGE(C11:C12)</f>
        <v/>
      </c>
      <c r="D21" s="30">
        <f>AVERAGE(D11:D12)</f>
        <v/>
      </c>
      <c r="E21" s="30">
        <f>AVERAGE(E11:E12)</f>
        <v/>
      </c>
      <c r="F21" s="30">
        <f>AVERAGE(F11:F12)</f>
        <v/>
      </c>
      <c r="G21" s="30">
        <f>AVERAGE(G11:G12)</f>
        <v/>
      </c>
      <c r="H21" s="30">
        <f>AVERAGE(H11:H12)</f>
        <v/>
      </c>
      <c r="I21" s="30">
        <f>AVERAGE(I11:I12)</f>
        <v/>
      </c>
      <c r="J21" s="30">
        <f>AVERAGE(J11:J12)</f>
        <v/>
      </c>
      <c r="K21" s="30">
        <f>AVERAGE(K11:K12)</f>
        <v/>
      </c>
      <c r="L21" s="30">
        <f>AVERAGE(L11:L12)</f>
        <v/>
      </c>
      <c r="M21" s="30">
        <f>AVERAGE(M11:M12)</f>
        <v/>
      </c>
      <c r="N21" s="30">
        <f>AVERAGE(N11:N12)</f>
        <v/>
      </c>
      <c r="O21" s="5" t="inlineStr">
        <is>
          <t>n/a</t>
        </is>
      </c>
    </row>
    <row r="22">
      <c r="A22" s="19" t="inlineStr">
        <is>
          <t>Since (into FY2022-FY2027)</t>
        </is>
      </c>
      <c r="B22" s="29">
        <f>AVERAGE(B13:B18)</f>
        <v/>
      </c>
      <c r="C22" s="30">
        <f>AVERAGE(C13:C18)</f>
        <v/>
      </c>
      <c r="D22" s="30">
        <f>AVERAGE(D13:D18)</f>
        <v/>
      </c>
      <c r="E22" s="30">
        <f>AVERAGE(E13:E18)</f>
        <v/>
      </c>
      <c r="F22" s="30">
        <f>AVERAGE(F13:F18)</f>
        <v/>
      </c>
      <c r="G22" s="30">
        <f>AVERAGE(G13:G18)</f>
        <v/>
      </c>
      <c r="H22" s="30">
        <f>AVERAGE(H13:H18)</f>
        <v/>
      </c>
      <c r="I22" s="30">
        <f>AVERAGE(I13:I18)</f>
        <v/>
      </c>
      <c r="J22" s="30">
        <f>AVERAGE(J13:J18)</f>
        <v/>
      </c>
      <c r="K22" s="30">
        <f>AVERAGE(K13:K18)</f>
        <v/>
      </c>
      <c r="L22" s="30">
        <f>AVERAGE(L13:L18)</f>
        <v/>
      </c>
      <c r="M22" s="30">
        <f>AVERAGE(M13:M18)</f>
        <v/>
      </c>
      <c r="N22" s="30">
        <f>AVERAGE(N13:N18)</f>
        <v/>
      </c>
      <c r="O22" s="29">
        <f>PRODUCT(C22:N22)</f>
        <v/>
      </c>
    </row>
    <row r="23">
      <c r="A23" s="19" t="inlineStr">
        <is>
          <t>Since, without the FY2022 rebound (FY2023-FY2027)</t>
        </is>
      </c>
      <c r="B23" s="29">
        <f>AVERAGE(B14:B18)</f>
        <v/>
      </c>
      <c r="C23" s="30">
        <f>AVERAGE(C14:C18)</f>
        <v/>
      </c>
      <c r="D23" s="30">
        <f>AVERAGE(D14:D18)</f>
        <v/>
      </c>
      <c r="E23" s="30">
        <f>AVERAGE(E14:E18)</f>
        <v/>
      </c>
      <c r="F23" s="30">
        <f>AVERAGE(F14:F18)</f>
        <v/>
      </c>
      <c r="G23" s="30">
        <f>AVERAGE(G14:G18)</f>
        <v/>
      </c>
      <c r="H23" s="30">
        <f>AVERAGE(H14:H18)</f>
        <v/>
      </c>
      <c r="I23" s="30">
        <f>AVERAGE(I14:I18)</f>
        <v/>
      </c>
      <c r="J23" s="30">
        <f>AVERAGE(J14:J18)</f>
        <v/>
      </c>
      <c r="K23" s="30">
        <f>AVERAGE(K14:K18)</f>
        <v/>
      </c>
      <c r="L23" s="30">
        <f>AVERAGE(L14:L18)</f>
        <v/>
      </c>
      <c r="M23" s="30">
        <f>AVERAGE(M14:M18)</f>
        <v/>
      </c>
      <c r="N23" s="30">
        <f>AVERAGE(N14:N18)</f>
        <v/>
      </c>
      <c r="O23" s="29">
        <f>PRODUCT(C23:N23)</f>
        <v/>
      </c>
    </row>
    <row r="24">
      <c r="A24" s="19" t="inlineStr">
        <is>
          <t>All years (into FY2015-FY2027)</t>
        </is>
      </c>
      <c r="B24" s="29">
        <f>AVERAGE(B6:B18)</f>
        <v/>
      </c>
      <c r="C24" s="30">
        <f>AVERAGE(C6:C18)</f>
        <v/>
      </c>
      <c r="D24" s="30">
        <f>AVERAGE(D6:D18)</f>
        <v/>
      </c>
      <c r="E24" s="30">
        <f>AVERAGE(E6:E18)</f>
        <v/>
      </c>
      <c r="F24" s="30">
        <f>AVERAGE(F6:F18)</f>
        <v/>
      </c>
      <c r="G24" s="30">
        <f>AVERAGE(G6:G18)</f>
        <v/>
      </c>
      <c r="H24" s="30">
        <f>AVERAGE(H6:H18)</f>
        <v/>
      </c>
      <c r="I24" s="30">
        <f>AVERAGE(I6:I18)</f>
        <v/>
      </c>
      <c r="J24" s="30">
        <f>AVERAGE(J6:J18)</f>
        <v/>
      </c>
      <c r="K24" s="30">
        <f>AVERAGE(K6:K18)</f>
        <v/>
      </c>
      <c r="L24" s="30">
        <f>AVERAGE(L6:L18)</f>
        <v/>
      </c>
      <c r="M24" s="30">
        <f>AVERAGE(M6:M18)</f>
        <v/>
      </c>
      <c r="N24" s="30">
        <f>AVERAGE(N6:N18)</f>
        <v/>
      </c>
      <c r="O24" s="29">
        <f>PRODUCT(C24:N24)</f>
        <v/>
      </c>
    </row>
    <row r="26">
      <c r="A26" s="19" t="inlineStr">
        <is>
          <t>NESDEC's forecast</t>
        </is>
      </c>
      <c r="B26" s="31" t="n">
        <v>0.845</v>
      </c>
      <c r="C26" s="32" t="n">
        <v>1.03</v>
      </c>
      <c r="D26" s="32" t="n">
        <v>1.024</v>
      </c>
      <c r="E26" s="32" t="n">
        <v>1</v>
      </c>
      <c r="F26" s="32" t="n">
        <v>1.01</v>
      </c>
      <c r="G26" s="32" t="n">
        <v>1</v>
      </c>
      <c r="H26" s="32" t="n">
        <v>0.951</v>
      </c>
      <c r="I26" s="32" t="n">
        <v>0.995</v>
      </c>
      <c r="J26" s="32" t="n">
        <v>0.995</v>
      </c>
      <c r="K26" s="32" t="n">
        <v>0.996</v>
      </c>
      <c r="L26" s="32" t="n">
        <v>1.012</v>
      </c>
      <c r="M26" s="32" t="n">
        <v>1</v>
      </c>
      <c r="N26" s="32" t="n">
        <v>1.009</v>
      </c>
      <c r="O26" s="29">
        <f>PRODUCT(C26:N26)</f>
        <v/>
      </c>
    </row>
    <row r="27">
      <c r="A27" s="19" t="inlineStr">
        <is>
          <t>School Department's forecast</t>
        </is>
      </c>
      <c r="B27" s="5" t="inlineStr">
        <is>
          <t>see note</t>
        </is>
      </c>
      <c r="C27" s="32" t="n">
        <v>0.99</v>
      </c>
      <c r="D27" s="32" t="n">
        <v>1.011</v>
      </c>
      <c r="E27" s="32" t="n">
        <v>1.001</v>
      </c>
      <c r="F27" s="32" t="n">
        <v>1.017</v>
      </c>
      <c r="G27" s="32" t="n">
        <v>1.017</v>
      </c>
      <c r="H27" s="32" t="n">
        <v>0.98</v>
      </c>
      <c r="I27" s="32" t="n">
        <v>1.024</v>
      </c>
      <c r="J27" s="32" t="n">
        <v>0.999</v>
      </c>
      <c r="K27" s="32" t="n">
        <v>0.985</v>
      </c>
      <c r="L27" s="32" t="n">
        <v>1.032</v>
      </c>
      <c r="M27" s="32" t="n">
        <v>0.988</v>
      </c>
      <c r="N27" s="32" t="n">
        <v>1.008</v>
      </c>
      <c r="O27" s="29">
        <f>PRODUCT(C27:N27)</f>
        <v/>
      </c>
    </row>
    <row r="29" ht="45" customHeight="1">
      <c r="A29" s="18" t="inlineStr">
        <is>
          <t>Read across a summary row to see what happens to a class: multiply its ratios together. Before COVID a kindergarten class ended grade 12 about 7% smaller; since FY2022 classes have grown about 6%, partly the return of families who left during COVID. NESDEC assumes about +2%. The forecast ratios are averages over each forecast's projected years.</t>
        </is>
      </c>
    </row>
  </sheetData>
  <mergeCells count="2">
    <mergeCell ref="A2:N2"/>
    <mergeCell ref="A29:N29"/>
  </mergeCell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2026-11-01T01:28:49Z</dcterms:created>
  <dcterms:modified xmlns:dcterms="http://purl.org/dc/terms/" xmlns:xsi="http://www.w3.org/2001/XMLSchema-instance" xsi:type="dcterms:W3CDTF">2026-11-01T01:28:49Z</dcterms:modified>
</cp:coreProperties>
</file>